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97CE6B58-4431-4A3A-AD83-79BFA19B8E14}" xr6:coauthVersionLast="36" xr6:coauthVersionMax="36" xr10:uidLastSave="{00000000-0000-0000-0000-000000000000}"/>
  <bookViews>
    <workbookView xWindow="0" yWindow="0" windowWidth="21570" windowHeight="7980" tabRatio="894" firstSheet="97" activeTab="101" xr2:uid="{00000000-000D-0000-FFFF-FFFF00000000}"/>
  </bookViews>
  <sheets>
    <sheet name="Breezeway D 1" sheetId="84" r:id="rId1"/>
    <sheet name="Cox Rd D 1" sheetId="83" r:id="rId2"/>
    <sheet name="Ditch Outfalls D 1" sheetId="82" r:id="rId3"/>
    <sheet name="Fay Lake D 1" sheetId="81" r:id="rId4"/>
    <sheet name="Pluckebaum D 1" sheetId="78" r:id="rId5"/>
    <sheet name="Scottsmoor C D 1" sheetId="77" r:id="rId6"/>
    <sheet name="Scottsmoor I D 1" sheetId="111" r:id="rId7"/>
    <sheet name="Ditch Outfalls D 2" sheetId="90" r:id="rId8"/>
    <sheet name="FEMA Buyout D 2" sheetId="89" r:id="rId9"/>
    <sheet name="Mud Lake D 2" sheetId="88" r:id="rId10"/>
    <sheet name="Nasa Drainage D 2" sheetId="87" r:id="rId11"/>
    <sheet name="W Crisafulli-Church Rd D 2" sheetId="86" r:id="rId12"/>
    <sheet name="Sheet1" sheetId="121" r:id="rId13"/>
    <sheet name="Sheet2" sheetId="122" r:id="rId14"/>
    <sheet name="Ditch Outfalls D 3" sheetId="93" r:id="rId15"/>
    <sheet name="Micco Central D 3" sheetId="92" r:id="rId16"/>
    <sheet name="Ditch Outfalls D 4" sheetId="101" r:id="rId17"/>
    <sheet name="Johnson Jr Phase 2 D 4" sheetId="100" r:id="rId18"/>
    <sheet name="Otter Creek D 4" sheetId="99" r:id="rId19"/>
    <sheet name="Pines Industrial D 4" sheetId="97" r:id="rId20"/>
    <sheet name="Ruby St Baffle Box D 4" sheetId="96" r:id="rId21"/>
    <sheet name="Suntree In Channel D 4" sheetId="95" r:id="rId22"/>
    <sheet name="Atlantic Ave D 5" sheetId="106" r:id="rId23"/>
    <sheet name="Ditch Outfalls D 5" sheetId="107" r:id="rId24"/>
    <sheet name="Fountainhead D 5" sheetId="105" r:id="rId25"/>
    <sheet name="Hoover-Ocean Park D 5" sheetId="104" r:id="rId26"/>
    <sheet name="Oyster Gardening" sheetId="110" r:id="rId27"/>
    <sheet name="SOIRL Oyster BRL " sheetId="2" r:id="rId28"/>
    <sheet name="SOIRL Oyster BRL Brevard" sheetId="3" r:id="rId29"/>
    <sheet name="SOIRL Oyster CIRL" sheetId="4" r:id="rId30"/>
    <sheet name="SOIRL Oyster NIRL" sheetId="5" r:id="rId31"/>
    <sheet name="SOIRL Oyster Indian Rvr DR " sheetId="6" r:id="rId32"/>
    <sheet name="SOIRL Plants Indian Rvr Dr" sheetId="7" r:id="rId33"/>
    <sheet name="SOIRL Muck Grand Canal" sheetId="8" r:id="rId34"/>
    <sheet name="SOIRL Muck Merritt Island Ph I" sheetId="25" r:id="rId35"/>
    <sheet name="SOIRL Muck Sykes Creek" sheetId="10" r:id="rId36"/>
    <sheet name="SOIRL Muck Eau Gallie NW" sheetId="11" r:id="rId37"/>
    <sheet name="SOIRL Muck NASA East" sheetId="13" r:id="rId38"/>
    <sheet name="SOIRL Muck Rockledge B" sheetId="26" r:id="rId39"/>
    <sheet name="SOIRL Muck Titusville East" sheetId="27" r:id="rId40"/>
    <sheet name="SOIRL Muck Titusville West" sheetId="28" r:id="rId41"/>
    <sheet name="SOIRL Septic Sykes Creek M" sheetId="17" r:id="rId42"/>
    <sheet name="SOIRL Septic Sykes Creek N" sheetId="18" r:id="rId43"/>
    <sheet name="SOIRL Septic Sykes Creek T" sheetId="19" r:id="rId44"/>
    <sheet name="SOIRL Septic MICCO" sheetId="29" r:id="rId45"/>
    <sheet name="SOIRL Septic South Beaches O" sheetId="21" r:id="rId46"/>
    <sheet name="SOIRL Septic South Beaches P" sheetId="22" r:id="rId47"/>
    <sheet name="SOIRL Septic South Central C" sheetId="23" r:id="rId48"/>
    <sheet name="SOIRL Sewer Lat Satellite Bch" sheetId="24" r:id="rId49"/>
    <sheet name="SOIRL Basin 388" sheetId="30" r:id="rId50"/>
    <sheet name="SOIRL Basin 476" sheetId="31" r:id="rId51"/>
    <sheet name="SOIRL Basin 650" sheetId="32" r:id="rId52"/>
    <sheet name="SOIRL Basin 815" sheetId="33" r:id="rId53"/>
    <sheet name="SOIRL Basin 901" sheetId="34" r:id="rId54"/>
    <sheet name="SOIRL Basin 963" sheetId="35" r:id="rId55"/>
    <sheet name="SOIRL Basin 973" sheetId="36" r:id="rId56"/>
    <sheet name="SOIRL Basin 989" sheetId="37" r:id="rId57"/>
    <sheet name="SOIRL Basin 992" sheetId="38" r:id="rId58"/>
    <sheet name="SOIRL Basin 1304" sheetId="39" r:id="rId59"/>
    <sheet name="SOIRL Basin 1317" sheetId="40" r:id="rId60"/>
    <sheet name="SOIRL Basin 1350" sheetId="43" r:id="rId61"/>
    <sheet name="SOIRL Basin 1343" sheetId="42" r:id="rId62"/>
    <sheet name="SOIRL Basin 1329" sheetId="41" r:id="rId63"/>
    <sheet name="SOIRL Basin 1366" sheetId="44" r:id="rId64"/>
    <sheet name="SOIRL Basin 1562" sheetId="45" r:id="rId65"/>
    <sheet name="SOIRL Basin 1762" sheetId="46" r:id="rId66"/>
    <sheet name="SOIRL Basin 408" sheetId="47" r:id="rId67"/>
    <sheet name="SOIRL Basin 454" sheetId="48" r:id="rId68"/>
    <sheet name="SOIRL Basin 626" sheetId="49" r:id="rId69"/>
    <sheet name="SOIRL Basin 1077" sheetId="50" r:id="rId70"/>
    <sheet name="SOIRL Basin 1078" sheetId="51" r:id="rId71"/>
    <sheet name="SOIRL Basin 1151" sheetId="52" r:id="rId72"/>
    <sheet name="SOIRL Basin 1256" sheetId="53" r:id="rId73"/>
    <sheet name="SOIRL Basin 1273" sheetId="54" r:id="rId74"/>
    <sheet name="SOIRL Basin 1298" sheetId="55" r:id="rId75"/>
    <sheet name="SOIRL Baisn 1301" sheetId="56" r:id="rId76"/>
    <sheet name="SOIRL Basin 1324" sheetId="57" r:id="rId77"/>
    <sheet name="SOIRL Basin 1335" sheetId="58" r:id="rId78"/>
    <sheet name="SOIRL Basin 1342" sheetId="59" r:id="rId79"/>
    <sheet name="SOIRL Basin 1349" sheetId="60" r:id="rId80"/>
    <sheet name="SOIRL Basin 1367" sheetId="61" r:id="rId81"/>
    <sheet name="SOIRL Basin 1368" sheetId="62" r:id="rId82"/>
    <sheet name="SOIRL Basin 1377" sheetId="63" r:id="rId83"/>
    <sheet name="SOIRL Basin 1399" sheetId="64" r:id="rId84"/>
    <sheet name="SOIRL Basin 1409" sheetId="65" r:id="rId85"/>
    <sheet name="SOIRL Basin 1416" sheetId="66" r:id="rId86"/>
    <sheet name="SOIRL Basin 1419" sheetId="67" r:id="rId87"/>
    <sheet name="SOIRL Basin 1434" sheetId="68" r:id="rId88"/>
    <sheet name="SOIRL Basin 1439" sheetId="69" r:id="rId89"/>
    <sheet name="SOIRL Basin 1445" sheetId="70" r:id="rId90"/>
    <sheet name="SOIRL Flounder Creek Pond" sheetId="71" r:id="rId91"/>
    <sheet name="SOIRL Huntington Pond" sheetId="72" r:id="rId92"/>
    <sheet name="SOIRL Johns Road Pond" sheetId="73" r:id="rId93"/>
    <sheet name="SOIRL Kingsmill-Aurora" sheetId="76" r:id="rId94"/>
    <sheet name="SOIRL Johns Rd Basin 51" sheetId="112" r:id="rId95"/>
    <sheet name="SOIRL Burkholm Rd Basin 100" sheetId="116" r:id="rId96"/>
    <sheet name="SOIRL Wiley Rd Basin 193" sheetId="119" r:id="rId97"/>
    <sheet name="SOIRL Carter Rd Basin 115" sheetId="117" r:id="rId98"/>
    <sheet name="SOIRL Broadway Pond Basin 832" sheetId="118" r:id="rId99"/>
    <sheet name="SOIRL PW Bioreactor 1298" sheetId="114" r:id="rId100"/>
    <sheet name="SOIRL Fleming Grant Basin 2134" sheetId="115" r:id="rId101"/>
    <sheet name="SOIRL Seagull Bioreactor 1304" sheetId="113" r:id="rId102"/>
  </sheets>
  <externalReferences>
    <externalReference r:id="rId103"/>
    <externalReference r:id="rId104"/>
    <externalReference r:id="rId105"/>
  </externalReferences>
  <definedNames>
    <definedName name="_dis5" localSheetId="22">#REF!</definedName>
    <definedName name="_dis5" localSheetId="0">#REF!</definedName>
    <definedName name="_dis5" localSheetId="1">#REF!</definedName>
    <definedName name="_dis5" localSheetId="2">#REF!</definedName>
    <definedName name="_dis5" localSheetId="7">#REF!</definedName>
    <definedName name="_dis5" localSheetId="14">#REF!</definedName>
    <definedName name="_dis5" localSheetId="16">#REF!</definedName>
    <definedName name="_dis5" localSheetId="23">#REF!</definedName>
    <definedName name="_dis5" localSheetId="3">#REF!</definedName>
    <definedName name="_dis5" localSheetId="8">#REF!</definedName>
    <definedName name="_dis5" localSheetId="24">#REF!</definedName>
    <definedName name="_dis5" localSheetId="25">#REF!</definedName>
    <definedName name="_dis5" localSheetId="17">#REF!</definedName>
    <definedName name="_dis5" localSheetId="15">#REF!</definedName>
    <definedName name="_dis5" localSheetId="9">#REF!</definedName>
    <definedName name="_dis5" localSheetId="10">#REF!</definedName>
    <definedName name="_dis5" localSheetId="18">#REF!</definedName>
    <definedName name="_dis5" localSheetId="26">#REF!</definedName>
    <definedName name="_dis5" localSheetId="19">#REF!</definedName>
    <definedName name="_dis5" localSheetId="4">#REF!</definedName>
    <definedName name="_dis5" localSheetId="20">#REF!</definedName>
    <definedName name="_dis5" localSheetId="5">#REF!</definedName>
    <definedName name="_dis5" localSheetId="6">#REF!</definedName>
    <definedName name="_dis5" localSheetId="75">#REF!</definedName>
    <definedName name="_dis5" localSheetId="69">#REF!</definedName>
    <definedName name="_dis5" localSheetId="70">#REF!</definedName>
    <definedName name="_dis5" localSheetId="71">#REF!</definedName>
    <definedName name="_dis5" localSheetId="72">#REF!</definedName>
    <definedName name="_dis5" localSheetId="73">#REF!</definedName>
    <definedName name="_dis5" localSheetId="74">#REF!</definedName>
    <definedName name="_dis5" localSheetId="58">#REF!</definedName>
    <definedName name="_dis5" localSheetId="59">#REF!</definedName>
    <definedName name="_dis5" localSheetId="76">#REF!</definedName>
    <definedName name="_dis5" localSheetId="62">#REF!</definedName>
    <definedName name="_dis5" localSheetId="77">#REF!</definedName>
    <definedName name="_dis5" localSheetId="78">#REF!</definedName>
    <definedName name="_dis5" localSheetId="61">#REF!</definedName>
    <definedName name="_dis5" localSheetId="79">#REF!</definedName>
    <definedName name="_dis5" localSheetId="60">#REF!</definedName>
    <definedName name="_dis5" localSheetId="63">#REF!</definedName>
    <definedName name="_dis5" localSheetId="80">#REF!</definedName>
    <definedName name="_dis5" localSheetId="81">#REF!</definedName>
    <definedName name="_dis5" localSheetId="82">#REF!</definedName>
    <definedName name="_dis5" localSheetId="83">#REF!</definedName>
    <definedName name="_dis5" localSheetId="84">#REF!</definedName>
    <definedName name="_dis5" localSheetId="85">#REF!</definedName>
    <definedName name="_dis5" localSheetId="86">#REF!</definedName>
    <definedName name="_dis5" localSheetId="87">#REF!</definedName>
    <definedName name="_dis5" localSheetId="88">#REF!</definedName>
    <definedName name="_dis5" localSheetId="89">#REF!</definedName>
    <definedName name="_dis5" localSheetId="64">#REF!</definedName>
    <definedName name="_dis5" localSheetId="65">#REF!</definedName>
    <definedName name="_dis5" localSheetId="49">#REF!</definedName>
    <definedName name="_dis5" localSheetId="66">#REF!</definedName>
    <definedName name="_dis5" localSheetId="67">#REF!</definedName>
    <definedName name="_dis5" localSheetId="50">#REF!</definedName>
    <definedName name="_dis5" localSheetId="68">#REF!</definedName>
    <definedName name="_dis5" localSheetId="51">#REF!</definedName>
    <definedName name="_dis5" localSheetId="52">#REF!</definedName>
    <definedName name="_dis5" localSheetId="53">#REF!</definedName>
    <definedName name="_dis5" localSheetId="54">#REF!</definedName>
    <definedName name="_dis5" localSheetId="55">#REF!</definedName>
    <definedName name="_dis5" localSheetId="56">#REF!</definedName>
    <definedName name="_dis5" localSheetId="57">#REF!</definedName>
    <definedName name="_dis5" localSheetId="98">#REF!</definedName>
    <definedName name="_dis5" localSheetId="95">#REF!</definedName>
    <definedName name="_dis5" localSheetId="97">#REF!</definedName>
    <definedName name="_dis5" localSheetId="100">#REF!</definedName>
    <definedName name="_dis5" localSheetId="90">#REF!</definedName>
    <definedName name="_dis5" localSheetId="91">#REF!</definedName>
    <definedName name="_dis5" localSheetId="94">#REF!</definedName>
    <definedName name="_dis5" localSheetId="92">#REF!</definedName>
    <definedName name="_dis5" localSheetId="93">#REF!</definedName>
    <definedName name="_dis5" localSheetId="36">#REF!</definedName>
    <definedName name="_dis5" localSheetId="33">#REF!</definedName>
    <definedName name="_dis5" localSheetId="34">#REF!</definedName>
    <definedName name="_dis5" localSheetId="37">#REF!</definedName>
    <definedName name="_dis5" localSheetId="38">#REF!</definedName>
    <definedName name="_dis5" localSheetId="35">#REF!</definedName>
    <definedName name="_dis5" localSheetId="39">#REF!</definedName>
    <definedName name="_dis5" localSheetId="40">#REF!</definedName>
    <definedName name="_dis5" localSheetId="27">#REF!</definedName>
    <definedName name="_dis5" localSheetId="28">#REF!</definedName>
    <definedName name="_dis5" localSheetId="29">#REF!</definedName>
    <definedName name="_dis5" localSheetId="31">#REF!</definedName>
    <definedName name="_dis5" localSheetId="30">#REF!</definedName>
    <definedName name="_dis5" localSheetId="32">#REF!</definedName>
    <definedName name="_dis5" localSheetId="99">#REF!</definedName>
    <definedName name="_dis5" localSheetId="101">#REF!</definedName>
    <definedName name="_dis5" localSheetId="44">#REF!</definedName>
    <definedName name="_dis5" localSheetId="45">#REF!</definedName>
    <definedName name="_dis5" localSheetId="46">#REF!</definedName>
    <definedName name="_dis5" localSheetId="47">#REF!</definedName>
    <definedName name="_dis5" localSheetId="41">#REF!</definedName>
    <definedName name="_dis5" localSheetId="42">#REF!</definedName>
    <definedName name="_dis5" localSheetId="43">#REF!</definedName>
    <definedName name="_dis5" localSheetId="48">#REF!</definedName>
    <definedName name="_dis5" localSheetId="96">#REF!</definedName>
    <definedName name="_dis5" localSheetId="21">#REF!</definedName>
    <definedName name="_dis5" localSheetId="11">#REF!</definedName>
    <definedName name="_dis5">#REF!</definedName>
    <definedName name="_dis6">'[1]#REF'!$A$288</definedName>
    <definedName name="_oe6" localSheetId="6">'[2]Parks Imp 00'!#REF!</definedName>
    <definedName name="_oe6" localSheetId="75">'[2]Parks Imp 00'!#REF!</definedName>
    <definedName name="_oe6" localSheetId="69">'[2]Parks Imp 00'!#REF!</definedName>
    <definedName name="_oe6" localSheetId="70">'[2]Parks Imp 00'!#REF!</definedName>
    <definedName name="_oe6" localSheetId="71">'[2]Parks Imp 00'!#REF!</definedName>
    <definedName name="_oe6" localSheetId="72">'[2]Parks Imp 00'!#REF!</definedName>
    <definedName name="_oe6" localSheetId="73">'[2]Parks Imp 00'!#REF!</definedName>
    <definedName name="_oe6" localSheetId="74">'[2]Parks Imp 00'!#REF!</definedName>
    <definedName name="_oe6" localSheetId="58">'[2]Parks Imp 00'!#REF!</definedName>
    <definedName name="_oe6" localSheetId="59">'[2]Parks Imp 00'!#REF!</definedName>
    <definedName name="_oe6" localSheetId="76">'[2]Parks Imp 00'!#REF!</definedName>
    <definedName name="_oe6" localSheetId="62">'[2]Parks Imp 00'!#REF!</definedName>
    <definedName name="_oe6" localSheetId="77">'[2]Parks Imp 00'!#REF!</definedName>
    <definedName name="_oe6" localSheetId="78">'[2]Parks Imp 00'!#REF!</definedName>
    <definedName name="_oe6" localSheetId="61">'[2]Parks Imp 00'!#REF!</definedName>
    <definedName name="_oe6" localSheetId="79">'[2]Parks Imp 00'!#REF!</definedName>
    <definedName name="_oe6" localSheetId="60">'[2]Parks Imp 00'!#REF!</definedName>
    <definedName name="_oe6" localSheetId="63">'[2]Parks Imp 00'!#REF!</definedName>
    <definedName name="_oe6" localSheetId="80">'[2]Parks Imp 00'!#REF!</definedName>
    <definedName name="_oe6" localSheetId="81">'[2]Parks Imp 00'!#REF!</definedName>
    <definedName name="_oe6" localSheetId="82">'[2]Parks Imp 00'!#REF!</definedName>
    <definedName name="_oe6" localSheetId="83">'[2]Parks Imp 00'!#REF!</definedName>
    <definedName name="_oe6" localSheetId="84">'[2]Parks Imp 00'!#REF!</definedName>
    <definedName name="_oe6" localSheetId="85">'[2]Parks Imp 00'!#REF!</definedName>
    <definedName name="_oe6" localSheetId="86">'[2]Parks Imp 00'!#REF!</definedName>
    <definedName name="_oe6" localSheetId="87">'[2]Parks Imp 00'!#REF!</definedName>
    <definedName name="_oe6" localSheetId="88">'[2]Parks Imp 00'!#REF!</definedName>
    <definedName name="_oe6" localSheetId="89">'[2]Parks Imp 00'!#REF!</definedName>
    <definedName name="_oe6" localSheetId="64">'[2]Parks Imp 00'!#REF!</definedName>
    <definedName name="_oe6" localSheetId="65">'[2]Parks Imp 00'!#REF!</definedName>
    <definedName name="_oe6" localSheetId="49">'[2]Parks Imp 00'!#REF!</definedName>
    <definedName name="_oe6" localSheetId="66">'[2]Parks Imp 00'!#REF!</definedName>
    <definedName name="_oe6" localSheetId="67">'[2]Parks Imp 00'!#REF!</definedName>
    <definedName name="_oe6" localSheetId="50">'[2]Parks Imp 00'!#REF!</definedName>
    <definedName name="_oe6" localSheetId="68">'[2]Parks Imp 00'!#REF!</definedName>
    <definedName name="_oe6" localSheetId="51">'[2]Parks Imp 00'!#REF!</definedName>
    <definedName name="_oe6" localSheetId="52">'[2]Parks Imp 00'!#REF!</definedName>
    <definedName name="_oe6" localSheetId="53">'[2]Parks Imp 00'!#REF!</definedName>
    <definedName name="_oe6" localSheetId="54">'[2]Parks Imp 00'!#REF!</definedName>
    <definedName name="_oe6" localSheetId="55">'[2]Parks Imp 00'!#REF!</definedName>
    <definedName name="_oe6" localSheetId="56">'[2]Parks Imp 00'!#REF!</definedName>
    <definedName name="_oe6" localSheetId="57">'[2]Parks Imp 00'!#REF!</definedName>
    <definedName name="_oe6" localSheetId="98">'[2]Parks Imp 00'!#REF!</definedName>
    <definedName name="_oe6" localSheetId="95">'[2]Parks Imp 00'!#REF!</definedName>
    <definedName name="_oe6" localSheetId="97">'[2]Parks Imp 00'!#REF!</definedName>
    <definedName name="_oe6" localSheetId="100">'[2]Parks Imp 00'!#REF!</definedName>
    <definedName name="_oe6" localSheetId="90">'[2]Parks Imp 00'!#REF!</definedName>
    <definedName name="_oe6" localSheetId="91">'[2]Parks Imp 00'!#REF!</definedName>
    <definedName name="_oe6" localSheetId="94">'[2]Parks Imp 00'!#REF!</definedName>
    <definedName name="_oe6" localSheetId="92">'[2]Parks Imp 00'!#REF!</definedName>
    <definedName name="_oe6" localSheetId="93">'[2]Parks Imp 00'!#REF!</definedName>
    <definedName name="_oe6" localSheetId="36">'[2]Parks Imp 00'!#REF!</definedName>
    <definedName name="_oe6" localSheetId="33">'[2]Parks Imp 00'!#REF!</definedName>
    <definedName name="_oe6" localSheetId="34">'[2]Parks Imp 00'!#REF!</definedName>
    <definedName name="_oe6" localSheetId="38">'[2]Parks Imp 00'!#REF!</definedName>
    <definedName name="_oe6" localSheetId="35">'[2]Parks Imp 00'!#REF!</definedName>
    <definedName name="_oe6" localSheetId="39">'[2]Parks Imp 00'!#REF!</definedName>
    <definedName name="_oe6" localSheetId="40">'[2]Parks Imp 00'!#REF!</definedName>
    <definedName name="_oe6" localSheetId="27">'[2]Parks Imp 00'!#REF!</definedName>
    <definedName name="_oe6" localSheetId="28">'[2]Parks Imp 00'!#REF!</definedName>
    <definedName name="_oe6" localSheetId="29">'[2]Parks Imp 00'!#REF!</definedName>
    <definedName name="_oe6" localSheetId="31">'[2]Parks Imp 00'!#REF!</definedName>
    <definedName name="_oe6" localSheetId="30">'[2]Parks Imp 00'!#REF!</definedName>
    <definedName name="_oe6" localSheetId="32">'[2]Parks Imp 00'!#REF!</definedName>
    <definedName name="_oe6" localSheetId="99">'[2]Parks Imp 00'!#REF!</definedName>
    <definedName name="_oe6" localSheetId="101">'[2]Parks Imp 00'!#REF!</definedName>
    <definedName name="_oe6" localSheetId="44">'[2]Parks Imp 00'!#REF!</definedName>
    <definedName name="_oe6" localSheetId="45">'[2]Parks Imp 00'!#REF!</definedName>
    <definedName name="_oe6" localSheetId="46">'[2]Parks Imp 00'!#REF!</definedName>
    <definedName name="_oe6" localSheetId="47">'[2]Parks Imp 00'!#REF!</definedName>
    <definedName name="_oe6" localSheetId="41">'[2]Parks Imp 00'!#REF!</definedName>
    <definedName name="_oe6" localSheetId="42">'[2]Parks Imp 00'!#REF!</definedName>
    <definedName name="_oe6" localSheetId="43">'[2]Parks Imp 00'!#REF!</definedName>
    <definedName name="_oe6" localSheetId="48">'[2]Parks Imp 00'!#REF!</definedName>
    <definedName name="_oe6" localSheetId="96">'[2]Parks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22">#REF!</definedName>
    <definedName name="Capacity_Score" localSheetId="0">#REF!</definedName>
    <definedName name="Capacity_Score" localSheetId="1">#REF!</definedName>
    <definedName name="Capacity_Score" localSheetId="2">#REF!</definedName>
    <definedName name="Capacity_Score" localSheetId="7">#REF!</definedName>
    <definedName name="Capacity_Score" localSheetId="14">#REF!</definedName>
    <definedName name="Capacity_Score" localSheetId="16">#REF!</definedName>
    <definedName name="Capacity_Score" localSheetId="23">#REF!</definedName>
    <definedName name="Capacity_Score" localSheetId="3">#REF!</definedName>
    <definedName name="Capacity_Score" localSheetId="8">#REF!</definedName>
    <definedName name="Capacity_Score" localSheetId="24">#REF!</definedName>
    <definedName name="Capacity_Score" localSheetId="25">#REF!</definedName>
    <definedName name="Capacity_Score" localSheetId="17">#REF!</definedName>
    <definedName name="Capacity_Score" localSheetId="15">#REF!</definedName>
    <definedName name="Capacity_Score" localSheetId="9">#REF!</definedName>
    <definedName name="Capacity_Score" localSheetId="10">#REF!</definedName>
    <definedName name="Capacity_Score" localSheetId="18">#REF!</definedName>
    <definedName name="Capacity_Score" localSheetId="26">#REF!</definedName>
    <definedName name="Capacity_Score" localSheetId="19">#REF!</definedName>
    <definedName name="Capacity_Score" localSheetId="4">#REF!</definedName>
    <definedName name="Capacity_Score" localSheetId="20">#REF!</definedName>
    <definedName name="Capacity_Score" localSheetId="5">#REF!</definedName>
    <definedName name="Capacity_Score" localSheetId="6">#REF!</definedName>
    <definedName name="Capacity_Score" localSheetId="75">#REF!</definedName>
    <definedName name="Capacity_Score" localSheetId="69">#REF!</definedName>
    <definedName name="Capacity_Score" localSheetId="70">#REF!</definedName>
    <definedName name="Capacity_Score" localSheetId="71">#REF!</definedName>
    <definedName name="Capacity_Score" localSheetId="72">#REF!</definedName>
    <definedName name="Capacity_Score" localSheetId="73">#REF!</definedName>
    <definedName name="Capacity_Score" localSheetId="74">#REF!</definedName>
    <definedName name="Capacity_Score" localSheetId="58">#REF!</definedName>
    <definedName name="Capacity_Score" localSheetId="59">#REF!</definedName>
    <definedName name="Capacity_Score" localSheetId="76">#REF!</definedName>
    <definedName name="Capacity_Score" localSheetId="62">#REF!</definedName>
    <definedName name="Capacity_Score" localSheetId="77">#REF!</definedName>
    <definedName name="Capacity_Score" localSheetId="78">#REF!</definedName>
    <definedName name="Capacity_Score" localSheetId="61">#REF!</definedName>
    <definedName name="Capacity_Score" localSheetId="79">#REF!</definedName>
    <definedName name="Capacity_Score" localSheetId="60">#REF!</definedName>
    <definedName name="Capacity_Score" localSheetId="63">#REF!</definedName>
    <definedName name="Capacity_Score" localSheetId="80">#REF!</definedName>
    <definedName name="Capacity_Score" localSheetId="81">#REF!</definedName>
    <definedName name="Capacity_Score" localSheetId="82">#REF!</definedName>
    <definedName name="Capacity_Score" localSheetId="83">#REF!</definedName>
    <definedName name="Capacity_Score" localSheetId="84">#REF!</definedName>
    <definedName name="Capacity_Score" localSheetId="85">#REF!</definedName>
    <definedName name="Capacity_Score" localSheetId="86">#REF!</definedName>
    <definedName name="Capacity_Score" localSheetId="87">#REF!</definedName>
    <definedName name="Capacity_Score" localSheetId="88">#REF!</definedName>
    <definedName name="Capacity_Score" localSheetId="89">#REF!</definedName>
    <definedName name="Capacity_Score" localSheetId="64">#REF!</definedName>
    <definedName name="Capacity_Score" localSheetId="65">#REF!</definedName>
    <definedName name="Capacity_Score" localSheetId="49">#REF!</definedName>
    <definedName name="Capacity_Score" localSheetId="66">#REF!</definedName>
    <definedName name="Capacity_Score" localSheetId="67">#REF!</definedName>
    <definedName name="Capacity_Score" localSheetId="50">#REF!</definedName>
    <definedName name="Capacity_Score" localSheetId="68">#REF!</definedName>
    <definedName name="Capacity_Score" localSheetId="51">#REF!</definedName>
    <definedName name="Capacity_Score" localSheetId="52">#REF!</definedName>
    <definedName name="Capacity_Score" localSheetId="53">#REF!</definedName>
    <definedName name="Capacity_Score" localSheetId="54">#REF!</definedName>
    <definedName name="Capacity_Score" localSheetId="55">#REF!</definedName>
    <definedName name="Capacity_Score" localSheetId="56">#REF!</definedName>
    <definedName name="Capacity_Score" localSheetId="57">#REF!</definedName>
    <definedName name="Capacity_Score" localSheetId="98">#REF!</definedName>
    <definedName name="Capacity_Score" localSheetId="95">#REF!</definedName>
    <definedName name="Capacity_Score" localSheetId="97">#REF!</definedName>
    <definedName name="Capacity_Score" localSheetId="100">#REF!</definedName>
    <definedName name="Capacity_Score" localSheetId="90">#REF!</definedName>
    <definedName name="Capacity_Score" localSheetId="91">#REF!</definedName>
    <definedName name="Capacity_Score" localSheetId="94">#REF!</definedName>
    <definedName name="Capacity_Score" localSheetId="92">#REF!</definedName>
    <definedName name="Capacity_Score" localSheetId="93">#REF!</definedName>
    <definedName name="Capacity_Score" localSheetId="36">#REF!</definedName>
    <definedName name="Capacity_Score" localSheetId="33">#REF!</definedName>
    <definedName name="Capacity_Score" localSheetId="34">#REF!</definedName>
    <definedName name="Capacity_Score" localSheetId="37">#REF!</definedName>
    <definedName name="Capacity_Score" localSheetId="38">#REF!</definedName>
    <definedName name="Capacity_Score" localSheetId="35">#REF!</definedName>
    <definedName name="Capacity_Score" localSheetId="39">#REF!</definedName>
    <definedName name="Capacity_Score" localSheetId="40">#REF!</definedName>
    <definedName name="Capacity_Score" localSheetId="27">#REF!</definedName>
    <definedName name="Capacity_Score" localSheetId="28">#REF!</definedName>
    <definedName name="Capacity_Score" localSheetId="29">#REF!</definedName>
    <definedName name="Capacity_Score" localSheetId="31">#REF!</definedName>
    <definedName name="Capacity_Score" localSheetId="30">#REF!</definedName>
    <definedName name="Capacity_Score" localSheetId="32">#REF!</definedName>
    <definedName name="Capacity_Score" localSheetId="99">#REF!</definedName>
    <definedName name="Capacity_Score" localSheetId="101">#REF!</definedName>
    <definedName name="Capacity_Score" localSheetId="44">#REF!</definedName>
    <definedName name="Capacity_Score" localSheetId="45">#REF!</definedName>
    <definedName name="Capacity_Score" localSheetId="46">#REF!</definedName>
    <definedName name="Capacity_Score" localSheetId="47">#REF!</definedName>
    <definedName name="Capacity_Score" localSheetId="41">#REF!</definedName>
    <definedName name="Capacity_Score" localSheetId="42">#REF!</definedName>
    <definedName name="Capacity_Score" localSheetId="43">#REF!</definedName>
    <definedName name="Capacity_Score" localSheetId="48">#REF!</definedName>
    <definedName name="Capacity_Score" localSheetId="96">#REF!</definedName>
    <definedName name="Capacity_Score" localSheetId="21">#REF!</definedName>
    <definedName name="Capacity_Score" localSheetId="11">#REF!</definedName>
    <definedName name="Capacity_Score">#REF!</definedName>
    <definedName name="con" localSheetId="6">#REF!</definedName>
    <definedName name="con" localSheetId="98">#REF!</definedName>
    <definedName name="con" localSheetId="95">#REF!</definedName>
    <definedName name="con" localSheetId="97">#REF!</definedName>
    <definedName name="con" localSheetId="100">#REF!</definedName>
    <definedName name="con" localSheetId="94">#REF!</definedName>
    <definedName name="con" localSheetId="36">#REF!</definedName>
    <definedName name="con" localSheetId="33">#REF!</definedName>
    <definedName name="con" localSheetId="34">#REF!</definedName>
    <definedName name="con" localSheetId="38">#REF!</definedName>
    <definedName name="con" localSheetId="35">#REF!</definedName>
    <definedName name="con" localSheetId="39">#REF!</definedName>
    <definedName name="con" localSheetId="40">#REF!</definedName>
    <definedName name="con" localSheetId="27">#REF!</definedName>
    <definedName name="con" localSheetId="28">#REF!</definedName>
    <definedName name="con" localSheetId="29">#REF!</definedName>
    <definedName name="con" localSheetId="31">#REF!</definedName>
    <definedName name="con" localSheetId="30">#REF!</definedName>
    <definedName name="con" localSheetId="32">#REF!</definedName>
    <definedName name="con" localSheetId="99">#REF!</definedName>
    <definedName name="con" localSheetId="101">#REF!</definedName>
    <definedName name="con" localSheetId="44">#REF!</definedName>
    <definedName name="con" localSheetId="45">#REF!</definedName>
    <definedName name="con" localSheetId="46">#REF!</definedName>
    <definedName name="con" localSheetId="47">#REF!</definedName>
    <definedName name="con" localSheetId="41">#REF!</definedName>
    <definedName name="con" localSheetId="42">#REF!</definedName>
    <definedName name="con" localSheetId="43">#REF!</definedName>
    <definedName name="con" localSheetId="48">#REF!</definedName>
    <definedName name="con" localSheetId="96">#REF!</definedName>
    <definedName name="con">#REF!</definedName>
    <definedName name="Criticality" localSheetId="6">#REF!</definedName>
    <definedName name="Criticality" localSheetId="98">#REF!</definedName>
    <definedName name="Criticality" localSheetId="95">#REF!</definedName>
    <definedName name="Criticality" localSheetId="97">#REF!</definedName>
    <definedName name="Criticality" localSheetId="100">#REF!</definedName>
    <definedName name="Criticality" localSheetId="94">#REF!</definedName>
    <definedName name="Criticality" localSheetId="34">#REF!</definedName>
    <definedName name="Criticality" localSheetId="38">#REF!</definedName>
    <definedName name="Criticality" localSheetId="39">#REF!</definedName>
    <definedName name="Criticality" localSheetId="40">#REF!</definedName>
    <definedName name="Criticality" localSheetId="27">#REF!</definedName>
    <definedName name="Criticality" localSheetId="28">#REF!</definedName>
    <definedName name="Criticality" localSheetId="29">#REF!</definedName>
    <definedName name="Criticality" localSheetId="30">#REF!</definedName>
    <definedName name="Criticality" localSheetId="99">#REF!</definedName>
    <definedName name="Criticality" localSheetId="101">#REF!</definedName>
    <definedName name="Criticality" localSheetId="44">#REF!</definedName>
    <definedName name="Criticality" localSheetId="96">#REF!</definedName>
    <definedName name="Criticality">#REF!</definedName>
    <definedName name="d1storm" localSheetId="6">#REF!</definedName>
    <definedName name="d1storm" localSheetId="98">#REF!</definedName>
    <definedName name="d1storm" localSheetId="95">#REF!</definedName>
    <definedName name="d1storm" localSheetId="97">#REF!</definedName>
    <definedName name="d1storm" localSheetId="100">#REF!</definedName>
    <definedName name="d1storm" localSheetId="94">#REF!</definedName>
    <definedName name="d1storm" localSheetId="34">#REF!</definedName>
    <definedName name="d1storm" localSheetId="38">#REF!</definedName>
    <definedName name="d1storm" localSheetId="39">#REF!</definedName>
    <definedName name="d1storm" localSheetId="40">#REF!</definedName>
    <definedName name="d1storm" localSheetId="27">#REF!</definedName>
    <definedName name="d1storm" localSheetId="28">#REF!</definedName>
    <definedName name="d1storm" localSheetId="29">#REF!</definedName>
    <definedName name="d1storm" localSheetId="30">#REF!</definedName>
    <definedName name="d1storm" localSheetId="99">#REF!</definedName>
    <definedName name="d1storm" localSheetId="101">#REF!</definedName>
    <definedName name="d1storm" localSheetId="44">#REF!</definedName>
    <definedName name="d1storm" localSheetId="96">#REF!</definedName>
    <definedName name="d1storm">#REF!</definedName>
    <definedName name="entf">'[1]#REF'!$A$824</definedName>
    <definedName name="fdd">'[1]parks imp'!$A$829</definedName>
    <definedName name="Flake">#REF!</definedName>
    <definedName name="GF" localSheetId="22">#REF!</definedName>
    <definedName name="GF" localSheetId="0">#REF!</definedName>
    <definedName name="GF" localSheetId="1">#REF!</definedName>
    <definedName name="GF" localSheetId="2">#REF!</definedName>
    <definedName name="GF" localSheetId="7">#REF!</definedName>
    <definedName name="GF" localSheetId="14">#REF!</definedName>
    <definedName name="GF" localSheetId="16">#REF!</definedName>
    <definedName name="GF" localSheetId="23">#REF!</definedName>
    <definedName name="GF" localSheetId="3">#REF!</definedName>
    <definedName name="GF" localSheetId="8">#REF!</definedName>
    <definedName name="GF" localSheetId="24">#REF!</definedName>
    <definedName name="GF" localSheetId="25">#REF!</definedName>
    <definedName name="GF" localSheetId="17">#REF!</definedName>
    <definedName name="GF" localSheetId="15">#REF!</definedName>
    <definedName name="GF" localSheetId="9">#REF!</definedName>
    <definedName name="GF" localSheetId="10">#REF!</definedName>
    <definedName name="GF" localSheetId="18">#REF!</definedName>
    <definedName name="GF" localSheetId="26">#REF!</definedName>
    <definedName name="GF" localSheetId="19">#REF!</definedName>
    <definedName name="GF" localSheetId="4">#REF!</definedName>
    <definedName name="GF" localSheetId="20">#REF!</definedName>
    <definedName name="GF" localSheetId="5">#REF!</definedName>
    <definedName name="GF" localSheetId="6">#REF!</definedName>
    <definedName name="GF" localSheetId="75">#REF!</definedName>
    <definedName name="GF" localSheetId="69">#REF!</definedName>
    <definedName name="GF" localSheetId="70">#REF!</definedName>
    <definedName name="GF" localSheetId="71">#REF!</definedName>
    <definedName name="GF" localSheetId="72">#REF!</definedName>
    <definedName name="GF" localSheetId="73">#REF!</definedName>
    <definedName name="GF" localSheetId="74">#REF!</definedName>
    <definedName name="GF" localSheetId="58">#REF!</definedName>
    <definedName name="GF" localSheetId="59">#REF!</definedName>
    <definedName name="GF" localSheetId="76">#REF!</definedName>
    <definedName name="GF" localSheetId="62">#REF!</definedName>
    <definedName name="GF" localSheetId="77">#REF!</definedName>
    <definedName name="GF" localSheetId="78">#REF!</definedName>
    <definedName name="GF" localSheetId="61">#REF!</definedName>
    <definedName name="GF" localSheetId="79">#REF!</definedName>
    <definedName name="GF" localSheetId="60">#REF!</definedName>
    <definedName name="GF" localSheetId="63">#REF!</definedName>
    <definedName name="GF" localSheetId="80">#REF!</definedName>
    <definedName name="GF" localSheetId="81">#REF!</definedName>
    <definedName name="GF" localSheetId="82">#REF!</definedName>
    <definedName name="GF" localSheetId="83">#REF!</definedName>
    <definedName name="GF" localSheetId="84">#REF!</definedName>
    <definedName name="GF" localSheetId="85">#REF!</definedName>
    <definedName name="GF" localSheetId="86">#REF!</definedName>
    <definedName name="GF" localSheetId="87">#REF!</definedName>
    <definedName name="GF" localSheetId="88">#REF!</definedName>
    <definedName name="GF" localSheetId="89">#REF!</definedName>
    <definedName name="GF" localSheetId="64">#REF!</definedName>
    <definedName name="GF" localSheetId="65">#REF!</definedName>
    <definedName name="GF" localSheetId="49">#REF!</definedName>
    <definedName name="GF" localSheetId="66">#REF!</definedName>
    <definedName name="GF" localSheetId="67">#REF!</definedName>
    <definedName name="GF" localSheetId="50">#REF!</definedName>
    <definedName name="GF" localSheetId="68">#REF!</definedName>
    <definedName name="GF" localSheetId="51">#REF!</definedName>
    <definedName name="GF" localSheetId="52">#REF!</definedName>
    <definedName name="GF" localSheetId="53">#REF!</definedName>
    <definedName name="GF" localSheetId="54">#REF!</definedName>
    <definedName name="GF" localSheetId="55">#REF!</definedName>
    <definedName name="GF" localSheetId="56">#REF!</definedName>
    <definedName name="GF" localSheetId="57">#REF!</definedName>
    <definedName name="GF" localSheetId="98">#REF!</definedName>
    <definedName name="GF" localSheetId="95">#REF!</definedName>
    <definedName name="GF" localSheetId="97">#REF!</definedName>
    <definedName name="GF" localSheetId="100">#REF!</definedName>
    <definedName name="GF" localSheetId="90">#REF!</definedName>
    <definedName name="GF" localSheetId="91">#REF!</definedName>
    <definedName name="GF" localSheetId="94">#REF!</definedName>
    <definedName name="GF" localSheetId="92">#REF!</definedName>
    <definedName name="GF" localSheetId="93">#REF!</definedName>
    <definedName name="GF" localSheetId="36">#REF!</definedName>
    <definedName name="GF" localSheetId="33">#REF!</definedName>
    <definedName name="GF" localSheetId="34">#REF!</definedName>
    <definedName name="GF" localSheetId="37">#REF!</definedName>
    <definedName name="GF" localSheetId="38">#REF!</definedName>
    <definedName name="GF" localSheetId="35">#REF!</definedName>
    <definedName name="GF" localSheetId="39">#REF!</definedName>
    <definedName name="GF" localSheetId="40">#REF!</definedName>
    <definedName name="GF" localSheetId="27">#REF!</definedName>
    <definedName name="GF" localSheetId="28">#REF!</definedName>
    <definedName name="GF" localSheetId="29">#REF!</definedName>
    <definedName name="GF" localSheetId="31">#REF!</definedName>
    <definedName name="GF" localSheetId="30">#REF!</definedName>
    <definedName name="GF" localSheetId="32">#REF!</definedName>
    <definedName name="GF" localSheetId="99">#REF!</definedName>
    <definedName name="GF" localSheetId="101">#REF!</definedName>
    <definedName name="GF" localSheetId="44">#REF!</definedName>
    <definedName name="GF" localSheetId="45">#REF!</definedName>
    <definedName name="GF" localSheetId="46">#REF!</definedName>
    <definedName name="GF" localSheetId="47">#REF!</definedName>
    <definedName name="GF" localSheetId="41">#REF!</definedName>
    <definedName name="GF" localSheetId="42">#REF!</definedName>
    <definedName name="GF" localSheetId="43">#REF!</definedName>
    <definedName name="GF" localSheetId="48">#REF!</definedName>
    <definedName name="GF" localSheetId="96">#REF!</definedName>
    <definedName name="GF" localSheetId="21">#REF!</definedName>
    <definedName name="GF" localSheetId="1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22">#REF!</definedName>
    <definedName name="mstu" localSheetId="0">#REF!</definedName>
    <definedName name="mstu" localSheetId="1">#REF!</definedName>
    <definedName name="mstu" localSheetId="2">#REF!</definedName>
    <definedName name="mstu" localSheetId="7">#REF!</definedName>
    <definedName name="mstu" localSheetId="14">#REF!</definedName>
    <definedName name="mstu" localSheetId="16">#REF!</definedName>
    <definedName name="mstu" localSheetId="23">#REF!</definedName>
    <definedName name="mstu" localSheetId="3">#REF!</definedName>
    <definedName name="mstu" localSheetId="8">#REF!</definedName>
    <definedName name="mstu" localSheetId="24">#REF!</definedName>
    <definedName name="mstu" localSheetId="25">#REF!</definedName>
    <definedName name="mstu" localSheetId="17">#REF!</definedName>
    <definedName name="mstu" localSheetId="15">#REF!</definedName>
    <definedName name="mstu" localSheetId="9">#REF!</definedName>
    <definedName name="mstu" localSheetId="10">#REF!</definedName>
    <definedName name="mstu" localSheetId="18">#REF!</definedName>
    <definedName name="mstu" localSheetId="26">#REF!</definedName>
    <definedName name="mstu" localSheetId="19">#REF!</definedName>
    <definedName name="mstu" localSheetId="4">#REF!</definedName>
    <definedName name="mstu" localSheetId="20">#REF!</definedName>
    <definedName name="mstu" localSheetId="5">#REF!</definedName>
    <definedName name="mstu" localSheetId="6">#REF!</definedName>
    <definedName name="mstu" localSheetId="75">#REF!</definedName>
    <definedName name="mstu" localSheetId="69">#REF!</definedName>
    <definedName name="mstu" localSheetId="70">#REF!</definedName>
    <definedName name="mstu" localSheetId="71">#REF!</definedName>
    <definedName name="mstu" localSheetId="72">#REF!</definedName>
    <definedName name="mstu" localSheetId="73">#REF!</definedName>
    <definedName name="mstu" localSheetId="74">#REF!</definedName>
    <definedName name="mstu" localSheetId="58">#REF!</definedName>
    <definedName name="mstu" localSheetId="59">#REF!</definedName>
    <definedName name="mstu" localSheetId="76">#REF!</definedName>
    <definedName name="mstu" localSheetId="62">#REF!</definedName>
    <definedName name="mstu" localSheetId="77">#REF!</definedName>
    <definedName name="mstu" localSheetId="78">#REF!</definedName>
    <definedName name="mstu" localSheetId="61">#REF!</definedName>
    <definedName name="mstu" localSheetId="79">#REF!</definedName>
    <definedName name="mstu" localSheetId="60">#REF!</definedName>
    <definedName name="mstu" localSheetId="63">#REF!</definedName>
    <definedName name="mstu" localSheetId="80">#REF!</definedName>
    <definedName name="mstu" localSheetId="81">#REF!</definedName>
    <definedName name="mstu" localSheetId="82">#REF!</definedName>
    <definedName name="mstu" localSheetId="83">#REF!</definedName>
    <definedName name="mstu" localSheetId="84">#REF!</definedName>
    <definedName name="mstu" localSheetId="85">#REF!</definedName>
    <definedName name="mstu" localSheetId="86">#REF!</definedName>
    <definedName name="mstu" localSheetId="87">#REF!</definedName>
    <definedName name="mstu" localSheetId="88">#REF!</definedName>
    <definedName name="mstu" localSheetId="89">#REF!</definedName>
    <definedName name="mstu" localSheetId="64">#REF!</definedName>
    <definedName name="mstu" localSheetId="65">#REF!</definedName>
    <definedName name="mstu" localSheetId="49">#REF!</definedName>
    <definedName name="mstu" localSheetId="66">#REF!</definedName>
    <definedName name="mstu" localSheetId="67">#REF!</definedName>
    <definedName name="mstu" localSheetId="50">#REF!</definedName>
    <definedName name="mstu" localSheetId="68">#REF!</definedName>
    <definedName name="mstu" localSheetId="51">#REF!</definedName>
    <definedName name="mstu" localSheetId="52">#REF!</definedName>
    <definedName name="mstu" localSheetId="53">#REF!</definedName>
    <definedName name="mstu" localSheetId="54">#REF!</definedName>
    <definedName name="mstu" localSheetId="55">#REF!</definedName>
    <definedName name="mstu" localSheetId="56">#REF!</definedName>
    <definedName name="mstu" localSheetId="57">#REF!</definedName>
    <definedName name="mstu" localSheetId="98">#REF!</definedName>
    <definedName name="mstu" localSheetId="95">#REF!</definedName>
    <definedName name="mstu" localSheetId="97">#REF!</definedName>
    <definedName name="mstu" localSheetId="100">#REF!</definedName>
    <definedName name="mstu" localSheetId="90">#REF!</definedName>
    <definedName name="mstu" localSheetId="91">#REF!</definedName>
    <definedName name="mstu" localSheetId="94">#REF!</definedName>
    <definedName name="mstu" localSheetId="92">#REF!</definedName>
    <definedName name="mstu" localSheetId="93">#REF!</definedName>
    <definedName name="mstu" localSheetId="36">#REF!</definedName>
    <definedName name="mstu" localSheetId="33">#REF!</definedName>
    <definedName name="mstu" localSheetId="34">#REF!</definedName>
    <definedName name="mstu" localSheetId="37">#REF!</definedName>
    <definedName name="mstu" localSheetId="38">#REF!</definedName>
    <definedName name="mstu" localSheetId="35">#REF!</definedName>
    <definedName name="mstu" localSheetId="39">#REF!</definedName>
    <definedName name="mstu" localSheetId="40">#REF!</definedName>
    <definedName name="mstu" localSheetId="27">#REF!</definedName>
    <definedName name="mstu" localSheetId="28">#REF!</definedName>
    <definedName name="mstu" localSheetId="29">#REF!</definedName>
    <definedName name="mstu" localSheetId="31">#REF!</definedName>
    <definedName name="mstu" localSheetId="30">#REF!</definedName>
    <definedName name="mstu" localSheetId="32">#REF!</definedName>
    <definedName name="mstu" localSheetId="99">#REF!</definedName>
    <definedName name="mstu" localSheetId="101">#REF!</definedName>
    <definedName name="mstu" localSheetId="44">#REF!</definedName>
    <definedName name="mstu" localSheetId="45">#REF!</definedName>
    <definedName name="mstu" localSheetId="46">#REF!</definedName>
    <definedName name="mstu" localSheetId="47">#REF!</definedName>
    <definedName name="mstu" localSheetId="41">#REF!</definedName>
    <definedName name="mstu" localSheetId="42">#REF!</definedName>
    <definedName name="mstu" localSheetId="43">#REF!</definedName>
    <definedName name="mstu" localSheetId="48">#REF!</definedName>
    <definedName name="mstu" localSheetId="96">#REF!</definedName>
    <definedName name="mstu" localSheetId="21">#REF!</definedName>
    <definedName name="mstu" localSheetId="11">#REF!</definedName>
    <definedName name="mstu">#REF!</definedName>
    <definedName name="_xlnm.Print_Area" localSheetId="22">'Atlantic Ave D 5'!$A$1:$I$25</definedName>
    <definedName name="_xlnm.Print_Area" localSheetId="0">'Breezeway D 1'!$A$1:$I$25</definedName>
    <definedName name="_xlnm.Print_Area" localSheetId="1">'Cox Rd D 1'!$A$1:$I$25</definedName>
    <definedName name="_xlnm.Print_Area" localSheetId="2">'Ditch Outfalls D 1'!$A$1:$I$25</definedName>
    <definedName name="_xlnm.Print_Area" localSheetId="7">'Ditch Outfalls D 2'!$A$1:$I$25</definedName>
    <definedName name="_xlnm.Print_Area" localSheetId="14">'Ditch Outfalls D 3'!$A$1:$I$25</definedName>
    <definedName name="_xlnm.Print_Area" localSheetId="16">'Ditch Outfalls D 4'!$A$1:$I$25</definedName>
    <definedName name="_xlnm.Print_Area" localSheetId="23">'Ditch Outfalls D 5'!$A$1:$I$25</definedName>
    <definedName name="_xlnm.Print_Area" localSheetId="3">'Fay Lake D 1'!$A$1:$I$25</definedName>
    <definedName name="_xlnm.Print_Area" localSheetId="8">'FEMA Buyout D 2'!$A$1:$I$25</definedName>
    <definedName name="_xlnm.Print_Area" localSheetId="24">'Fountainhead D 5'!$A$1:$I$25</definedName>
    <definedName name="_xlnm.Print_Area" localSheetId="25">'Hoover-Ocean Park D 5'!$A$1:$I$25</definedName>
    <definedName name="_xlnm.Print_Area" localSheetId="17">'Johnson Jr Phase 2 D 4'!$A$1:$I$25</definedName>
    <definedName name="_xlnm.Print_Area" localSheetId="15">'Micco Central D 3'!$A$1:$I$25</definedName>
    <definedName name="_xlnm.Print_Area" localSheetId="9">'Mud Lake D 2'!$A$1:$I$25</definedName>
    <definedName name="_xlnm.Print_Area" localSheetId="10">'Nasa Drainage D 2'!$A$1:$I$25</definedName>
    <definedName name="_xlnm.Print_Area" localSheetId="18">'Otter Creek D 4'!$A$1:$I$25</definedName>
    <definedName name="_xlnm.Print_Area" localSheetId="26">'Oyster Gardening'!$A$1:$I$25</definedName>
    <definedName name="_xlnm.Print_Area" localSheetId="19">'Pines Industrial D 4'!$A$1:$I$25</definedName>
    <definedName name="_xlnm.Print_Area" localSheetId="4">'Pluckebaum D 1'!$A$1:$I$25</definedName>
    <definedName name="_xlnm.Print_Area" localSheetId="20">'Ruby St Baffle Box D 4'!$A$1:$I$25</definedName>
    <definedName name="_xlnm.Print_Area" localSheetId="5">'Scottsmoor C D 1'!$A$1:$I$25</definedName>
    <definedName name="_xlnm.Print_Area" localSheetId="6">'Scottsmoor I D 1'!$A$1:$I$25</definedName>
    <definedName name="_xlnm.Print_Area" localSheetId="75">'SOIRL Baisn 1301'!$A$1:$I$25</definedName>
    <definedName name="_xlnm.Print_Area" localSheetId="69">'SOIRL Basin 1077'!$A$1:$I$25</definedName>
    <definedName name="_xlnm.Print_Area" localSheetId="70">'SOIRL Basin 1078'!$A$1:$I$25</definedName>
    <definedName name="_xlnm.Print_Area" localSheetId="71">'SOIRL Basin 1151'!$A$1:$I$25</definedName>
    <definedName name="_xlnm.Print_Area" localSheetId="72">'SOIRL Basin 1256'!$A$1:$I$25</definedName>
    <definedName name="_xlnm.Print_Area" localSheetId="73">'SOIRL Basin 1273'!$A$1:$I$25</definedName>
    <definedName name="_xlnm.Print_Area" localSheetId="74">'SOIRL Basin 1298'!$A$1:$I$25</definedName>
    <definedName name="_xlnm.Print_Area" localSheetId="58">'SOIRL Basin 1304'!$A$1:$I$25</definedName>
    <definedName name="_xlnm.Print_Area" localSheetId="59">'SOIRL Basin 1317'!$A$1:$I$25</definedName>
    <definedName name="_xlnm.Print_Area" localSheetId="76">'SOIRL Basin 1324'!$A$1:$I$25</definedName>
    <definedName name="_xlnm.Print_Area" localSheetId="62">'SOIRL Basin 1329'!$A$1:$I$25</definedName>
    <definedName name="_xlnm.Print_Area" localSheetId="77">'SOIRL Basin 1335'!$A$1:$I$25</definedName>
    <definedName name="_xlnm.Print_Area" localSheetId="78">'SOIRL Basin 1342'!$A$1:$I$25</definedName>
    <definedName name="_xlnm.Print_Area" localSheetId="61">'SOIRL Basin 1343'!$A$1:$I$25</definedName>
    <definedName name="_xlnm.Print_Area" localSheetId="79">'SOIRL Basin 1349'!$A$1:$I$25</definedName>
    <definedName name="_xlnm.Print_Area" localSheetId="60">'SOIRL Basin 1350'!$A$1:$I$25</definedName>
    <definedName name="_xlnm.Print_Area" localSheetId="63">'SOIRL Basin 1366'!$A$1:$I$25</definedName>
    <definedName name="_xlnm.Print_Area" localSheetId="80">'SOIRL Basin 1367'!$A$1:$I$25</definedName>
    <definedName name="_xlnm.Print_Area" localSheetId="81">'SOIRL Basin 1368'!$A$1:$I$25</definedName>
    <definedName name="_xlnm.Print_Area" localSheetId="82">'SOIRL Basin 1377'!$A$1:$I$25</definedName>
    <definedName name="_xlnm.Print_Area" localSheetId="83">'SOIRL Basin 1399'!$A$1:$I$25</definedName>
    <definedName name="_xlnm.Print_Area" localSheetId="84">'SOIRL Basin 1409'!$A$1:$I$25</definedName>
    <definedName name="_xlnm.Print_Area" localSheetId="85">'SOIRL Basin 1416'!$A$1:$I$25</definedName>
    <definedName name="_xlnm.Print_Area" localSheetId="86">'SOIRL Basin 1419'!$A$1:$I$25</definedName>
    <definedName name="_xlnm.Print_Area" localSheetId="87">'SOIRL Basin 1434'!$A$1:$I$25</definedName>
    <definedName name="_xlnm.Print_Area" localSheetId="88">'SOIRL Basin 1439'!$A$1:$I$25</definedName>
    <definedName name="_xlnm.Print_Area" localSheetId="89">'SOIRL Basin 1445'!$A$1:$I$25</definedName>
    <definedName name="_xlnm.Print_Area" localSheetId="64">'SOIRL Basin 1562'!$A$1:$I$25</definedName>
    <definedName name="_xlnm.Print_Area" localSheetId="65">'SOIRL Basin 1762'!$A$1:$I$25</definedName>
    <definedName name="_xlnm.Print_Area" localSheetId="49">'SOIRL Basin 388'!$A$1:$I$25</definedName>
    <definedName name="_xlnm.Print_Area" localSheetId="66">'SOIRL Basin 408'!$A$1:$I$25</definedName>
    <definedName name="_xlnm.Print_Area" localSheetId="67">'SOIRL Basin 454'!$A$1:$I$25</definedName>
    <definedName name="_xlnm.Print_Area" localSheetId="50">'SOIRL Basin 476'!$A$1:$I$25</definedName>
    <definedName name="_xlnm.Print_Area" localSheetId="68">'SOIRL Basin 626'!$A$1:$I$25</definedName>
    <definedName name="_xlnm.Print_Area" localSheetId="51">'SOIRL Basin 650'!$A$1:$I$25</definedName>
    <definedName name="_xlnm.Print_Area" localSheetId="52">'SOIRL Basin 815'!$A$1:$I$25</definedName>
    <definedName name="_xlnm.Print_Area" localSheetId="53">'SOIRL Basin 901'!$A$1:$I$25</definedName>
    <definedName name="_xlnm.Print_Area" localSheetId="54">'SOIRL Basin 963'!$A$1:$I$25</definedName>
    <definedName name="_xlnm.Print_Area" localSheetId="55">'SOIRL Basin 973'!$A$1:$I$25</definedName>
    <definedName name="_xlnm.Print_Area" localSheetId="56">'SOIRL Basin 989'!$A$1:$I$25</definedName>
    <definedName name="_xlnm.Print_Area" localSheetId="57">'SOIRL Basin 992'!$A$1:$I$25</definedName>
    <definedName name="_xlnm.Print_Area" localSheetId="98">'SOIRL Broadway Pond Basin 832'!$A$1:$I$25</definedName>
    <definedName name="_xlnm.Print_Area" localSheetId="95">'SOIRL Burkholm Rd Basin 100'!$A$1:$I$25</definedName>
    <definedName name="_xlnm.Print_Area" localSheetId="97">'SOIRL Carter Rd Basin 115'!$A$1:$I$25</definedName>
    <definedName name="_xlnm.Print_Area" localSheetId="100">'SOIRL Fleming Grant Basin 2134'!$A$1:$I$25</definedName>
    <definedName name="_xlnm.Print_Area" localSheetId="90">'SOIRL Flounder Creek Pond'!$A$1:$I$25</definedName>
    <definedName name="_xlnm.Print_Area" localSheetId="91">'SOIRL Huntington Pond'!$A$1:$I$25</definedName>
    <definedName name="_xlnm.Print_Area" localSheetId="94">'SOIRL Johns Rd Basin 51'!$A$1:$I$25</definedName>
    <definedName name="_xlnm.Print_Area" localSheetId="92">'SOIRL Johns Road Pond'!$A$1:$I$25</definedName>
    <definedName name="_xlnm.Print_Area" localSheetId="93">'SOIRL Kingsmill-Aurora'!$A$1:$I$25</definedName>
    <definedName name="_xlnm.Print_Area" localSheetId="36">'SOIRL Muck Eau Gallie NW'!$A$1:$I$25</definedName>
    <definedName name="_xlnm.Print_Area" localSheetId="33">'SOIRL Muck Grand Canal'!$A$1:$I$25</definedName>
    <definedName name="_xlnm.Print_Area" localSheetId="34">'SOIRL Muck Merritt Island Ph I'!$A$1:$I$25</definedName>
    <definedName name="_xlnm.Print_Area" localSheetId="37">'SOIRL Muck NASA East'!$A$1:$I$25</definedName>
    <definedName name="_xlnm.Print_Area" localSheetId="38">'SOIRL Muck Rockledge B'!$A$1:$I$25</definedName>
    <definedName name="_xlnm.Print_Area" localSheetId="35">'SOIRL Muck Sykes Creek'!$A$1:$I$25</definedName>
    <definedName name="_xlnm.Print_Area" localSheetId="39">'SOIRL Muck Titusville East'!$A$1:$I$25</definedName>
    <definedName name="_xlnm.Print_Area" localSheetId="40">'SOIRL Muck Titusville West'!$A$1:$I$25</definedName>
    <definedName name="_xlnm.Print_Area" localSheetId="27">'SOIRL Oyster BRL '!$A$1:$I$25</definedName>
    <definedName name="_xlnm.Print_Area" localSheetId="28">'SOIRL Oyster BRL Brevard'!$A$1:$I$25</definedName>
    <definedName name="_xlnm.Print_Area" localSheetId="29">'SOIRL Oyster CIRL'!$A$1:$I$25</definedName>
    <definedName name="_xlnm.Print_Area" localSheetId="31">'SOIRL Oyster Indian Rvr DR '!$A$1:$I$25</definedName>
    <definedName name="_xlnm.Print_Area" localSheetId="30">'SOIRL Oyster NIRL'!$A$1:$I$25</definedName>
    <definedName name="_xlnm.Print_Area" localSheetId="32">'SOIRL Plants Indian Rvr Dr'!$A$1:$I$25</definedName>
    <definedName name="_xlnm.Print_Area" localSheetId="99">'SOIRL PW Bioreactor 1298'!$A$1:$I$25</definedName>
    <definedName name="_xlnm.Print_Area" localSheetId="101">'SOIRL Seagull Bioreactor 1304'!$A$1:$I$25</definedName>
    <definedName name="_xlnm.Print_Area" localSheetId="44">'SOIRL Septic MICCO'!$A$1:$I$25</definedName>
    <definedName name="_xlnm.Print_Area" localSheetId="45">'SOIRL Septic South Beaches O'!$A$1:$I$25</definedName>
    <definedName name="_xlnm.Print_Area" localSheetId="46">'SOIRL Septic South Beaches P'!$A$1:$I$25</definedName>
    <definedName name="_xlnm.Print_Area" localSheetId="47">'SOIRL Septic South Central C'!$A$1:$I$25</definedName>
    <definedName name="_xlnm.Print_Area" localSheetId="41">'SOIRL Septic Sykes Creek M'!$A$1:$I$25</definedName>
    <definedName name="_xlnm.Print_Area" localSheetId="42">'SOIRL Septic Sykes Creek N'!$A$1:$I$25</definedName>
    <definedName name="_xlnm.Print_Area" localSheetId="43">'SOIRL Septic Sykes Creek T'!$A$1:$I$25</definedName>
    <definedName name="_xlnm.Print_Area" localSheetId="48">'SOIRL Sewer Lat Satellite Bch'!$A$1:$I$25</definedName>
    <definedName name="_xlnm.Print_Area" localSheetId="96">'SOIRL Wiley Rd Basin 193'!$A$1:$I$25</definedName>
    <definedName name="_xlnm.Print_Area" localSheetId="21">'Suntree In Channel D 4'!$A$1:$I$25</definedName>
    <definedName name="_xlnm.Print_Area" localSheetId="11">'W Crisafulli-Church Rd D 2'!$A$1:$I$25</definedName>
    <definedName name="Projected_Revenue" localSheetId="22">#REF!</definedName>
    <definedName name="Projected_Revenue" localSheetId="0">#REF!</definedName>
    <definedName name="Projected_Revenue" localSheetId="1">#REF!</definedName>
    <definedName name="Projected_Revenue" localSheetId="2">#REF!</definedName>
    <definedName name="Projected_Revenue" localSheetId="7">#REF!</definedName>
    <definedName name="Projected_Revenue" localSheetId="14">#REF!</definedName>
    <definedName name="Projected_Revenue" localSheetId="16">#REF!</definedName>
    <definedName name="Projected_Revenue" localSheetId="23">#REF!</definedName>
    <definedName name="Projected_Revenue" localSheetId="3">#REF!</definedName>
    <definedName name="Projected_Revenue" localSheetId="8">#REF!</definedName>
    <definedName name="Projected_Revenue" localSheetId="24">#REF!</definedName>
    <definedName name="Projected_Revenue" localSheetId="25">#REF!</definedName>
    <definedName name="Projected_Revenue" localSheetId="17">#REF!</definedName>
    <definedName name="Projected_Revenue" localSheetId="15">#REF!</definedName>
    <definedName name="Projected_Revenue" localSheetId="9">#REF!</definedName>
    <definedName name="Projected_Revenue" localSheetId="10">#REF!</definedName>
    <definedName name="Projected_Revenue" localSheetId="18">#REF!</definedName>
    <definedName name="Projected_Revenue" localSheetId="26">#REF!</definedName>
    <definedName name="Projected_Revenue" localSheetId="19">#REF!</definedName>
    <definedName name="Projected_Revenue" localSheetId="4">#REF!</definedName>
    <definedName name="Projected_Revenue" localSheetId="20">#REF!</definedName>
    <definedName name="Projected_Revenue" localSheetId="5">#REF!</definedName>
    <definedName name="Projected_Revenue" localSheetId="6">#REF!</definedName>
    <definedName name="Projected_Revenue" localSheetId="75">#REF!</definedName>
    <definedName name="Projected_Revenue" localSheetId="69">#REF!</definedName>
    <definedName name="Projected_Revenue" localSheetId="70">#REF!</definedName>
    <definedName name="Projected_Revenue" localSheetId="71">#REF!</definedName>
    <definedName name="Projected_Revenue" localSheetId="72">#REF!</definedName>
    <definedName name="Projected_Revenue" localSheetId="73">#REF!</definedName>
    <definedName name="Projected_Revenue" localSheetId="74">#REF!</definedName>
    <definedName name="Projected_Revenue" localSheetId="58">#REF!</definedName>
    <definedName name="Projected_Revenue" localSheetId="59">#REF!</definedName>
    <definedName name="Projected_Revenue" localSheetId="76">#REF!</definedName>
    <definedName name="Projected_Revenue" localSheetId="62">#REF!</definedName>
    <definedName name="Projected_Revenue" localSheetId="77">#REF!</definedName>
    <definedName name="Projected_Revenue" localSheetId="78">#REF!</definedName>
    <definedName name="Projected_Revenue" localSheetId="61">#REF!</definedName>
    <definedName name="Projected_Revenue" localSheetId="79">#REF!</definedName>
    <definedName name="Projected_Revenue" localSheetId="60">#REF!</definedName>
    <definedName name="Projected_Revenue" localSheetId="63">#REF!</definedName>
    <definedName name="Projected_Revenue" localSheetId="80">#REF!</definedName>
    <definedName name="Projected_Revenue" localSheetId="81">#REF!</definedName>
    <definedName name="Projected_Revenue" localSheetId="82">#REF!</definedName>
    <definedName name="Projected_Revenue" localSheetId="83">#REF!</definedName>
    <definedName name="Projected_Revenue" localSheetId="84">#REF!</definedName>
    <definedName name="Projected_Revenue" localSheetId="85">#REF!</definedName>
    <definedName name="Projected_Revenue" localSheetId="86">#REF!</definedName>
    <definedName name="Projected_Revenue" localSheetId="87">#REF!</definedName>
    <definedName name="Projected_Revenue" localSheetId="88">#REF!</definedName>
    <definedName name="Projected_Revenue" localSheetId="89">#REF!</definedName>
    <definedName name="Projected_Revenue" localSheetId="64">#REF!</definedName>
    <definedName name="Projected_Revenue" localSheetId="65">#REF!</definedName>
    <definedName name="Projected_Revenue" localSheetId="49">#REF!</definedName>
    <definedName name="Projected_Revenue" localSheetId="66">#REF!</definedName>
    <definedName name="Projected_Revenue" localSheetId="67">#REF!</definedName>
    <definedName name="Projected_Revenue" localSheetId="50">#REF!</definedName>
    <definedName name="Projected_Revenue" localSheetId="68">#REF!</definedName>
    <definedName name="Projected_Revenue" localSheetId="51">#REF!</definedName>
    <definedName name="Projected_Revenue" localSheetId="52">#REF!</definedName>
    <definedName name="Projected_Revenue" localSheetId="53">#REF!</definedName>
    <definedName name="Projected_Revenue" localSheetId="54">#REF!</definedName>
    <definedName name="Projected_Revenue" localSheetId="55">#REF!</definedName>
    <definedName name="Projected_Revenue" localSheetId="56">#REF!</definedName>
    <definedName name="Projected_Revenue" localSheetId="57">#REF!</definedName>
    <definedName name="Projected_Revenue" localSheetId="98">#REF!</definedName>
    <definedName name="Projected_Revenue" localSheetId="95">#REF!</definedName>
    <definedName name="Projected_Revenue" localSheetId="97">#REF!</definedName>
    <definedName name="Projected_Revenue" localSheetId="100">#REF!</definedName>
    <definedName name="Projected_Revenue" localSheetId="90">#REF!</definedName>
    <definedName name="Projected_Revenue" localSheetId="91">#REF!</definedName>
    <definedName name="Projected_Revenue" localSheetId="94">#REF!</definedName>
    <definedName name="Projected_Revenue" localSheetId="92">#REF!</definedName>
    <definedName name="Projected_Revenue" localSheetId="93">#REF!</definedName>
    <definedName name="Projected_Revenue" localSheetId="36">#REF!</definedName>
    <definedName name="Projected_Revenue" localSheetId="33">#REF!</definedName>
    <definedName name="Projected_Revenue" localSheetId="34">#REF!</definedName>
    <definedName name="Projected_Revenue" localSheetId="37">#REF!</definedName>
    <definedName name="Projected_Revenue" localSheetId="38">#REF!</definedName>
    <definedName name="Projected_Revenue" localSheetId="35">#REF!</definedName>
    <definedName name="Projected_Revenue" localSheetId="39">#REF!</definedName>
    <definedName name="Projected_Revenue" localSheetId="40">#REF!</definedName>
    <definedName name="Projected_Revenue" localSheetId="27">#REF!</definedName>
    <definedName name="Projected_Revenue" localSheetId="28">#REF!</definedName>
    <definedName name="Projected_Revenue" localSheetId="29">#REF!</definedName>
    <definedName name="Projected_Revenue" localSheetId="31">#REF!</definedName>
    <definedName name="Projected_Revenue" localSheetId="30">#REF!</definedName>
    <definedName name="Projected_Revenue" localSheetId="32">#REF!</definedName>
    <definedName name="Projected_Revenue" localSheetId="99">#REF!</definedName>
    <definedName name="Projected_Revenue" localSheetId="101">#REF!</definedName>
    <definedName name="Projected_Revenue" localSheetId="44">#REF!</definedName>
    <definedName name="Projected_Revenue" localSheetId="45">#REF!</definedName>
    <definedName name="Projected_Revenue" localSheetId="46">#REF!</definedName>
    <definedName name="Projected_Revenue" localSheetId="47">#REF!</definedName>
    <definedName name="Projected_Revenue" localSheetId="41">#REF!</definedName>
    <definedName name="Projected_Revenue" localSheetId="42">#REF!</definedName>
    <definedName name="Projected_Revenue" localSheetId="43">#REF!</definedName>
    <definedName name="Projected_Revenue" localSheetId="48">#REF!</definedName>
    <definedName name="Projected_Revenue" localSheetId="96">#REF!</definedName>
    <definedName name="Projected_Revenue" localSheetId="21">#REF!</definedName>
    <definedName name="Projected_Revenue" localSheetId="11">#REF!</definedName>
    <definedName name="Projected_Revenue">#REF!</definedName>
    <definedName name="Reliability_Score" localSheetId="6">#REF!</definedName>
    <definedName name="Reliability_Score" localSheetId="98">#REF!</definedName>
    <definedName name="Reliability_Score" localSheetId="95">#REF!</definedName>
    <definedName name="Reliability_Score" localSheetId="97">#REF!</definedName>
    <definedName name="Reliability_Score" localSheetId="100">#REF!</definedName>
    <definedName name="Reliability_Score" localSheetId="94">#REF!</definedName>
    <definedName name="Reliability_Score" localSheetId="36">#REF!</definedName>
    <definedName name="Reliability_Score" localSheetId="33">#REF!</definedName>
    <definedName name="Reliability_Score" localSheetId="34">#REF!</definedName>
    <definedName name="Reliability_Score" localSheetId="38">#REF!</definedName>
    <definedName name="Reliability_Score" localSheetId="35">#REF!</definedName>
    <definedName name="Reliability_Score" localSheetId="39">#REF!</definedName>
    <definedName name="Reliability_Score" localSheetId="40">#REF!</definedName>
    <definedName name="Reliability_Score" localSheetId="27">#REF!</definedName>
    <definedName name="Reliability_Score" localSheetId="28">#REF!</definedName>
    <definedName name="Reliability_Score" localSheetId="29">#REF!</definedName>
    <definedName name="Reliability_Score" localSheetId="31">#REF!</definedName>
    <definedName name="Reliability_Score" localSheetId="30">#REF!</definedName>
    <definedName name="Reliability_Score" localSheetId="32">#REF!</definedName>
    <definedName name="Reliability_Score" localSheetId="99">#REF!</definedName>
    <definedName name="Reliability_Score" localSheetId="101">#REF!</definedName>
    <definedName name="Reliability_Score" localSheetId="44">#REF!</definedName>
    <definedName name="Reliability_Score" localSheetId="45">#REF!</definedName>
    <definedName name="Reliability_Score" localSheetId="46">#REF!</definedName>
    <definedName name="Reliability_Score" localSheetId="47">#REF!</definedName>
    <definedName name="Reliability_Score" localSheetId="41">#REF!</definedName>
    <definedName name="Reliability_Score" localSheetId="42">#REF!</definedName>
    <definedName name="Reliability_Score" localSheetId="43">#REF!</definedName>
    <definedName name="Reliability_Score" localSheetId="48">#REF!</definedName>
    <definedName name="Reliability_Score" localSheetId="96">#REF!</definedName>
    <definedName name="Reliability_Score">#REF!</definedName>
    <definedName name="Repair_Type" localSheetId="6">#REF!</definedName>
    <definedName name="Repair_Type" localSheetId="98">#REF!</definedName>
    <definedName name="Repair_Type" localSheetId="95">#REF!</definedName>
    <definedName name="Repair_Type" localSheetId="97">#REF!</definedName>
    <definedName name="Repair_Type" localSheetId="100">#REF!</definedName>
    <definedName name="Repair_Type" localSheetId="94">#REF!</definedName>
    <definedName name="Repair_Type" localSheetId="34">#REF!</definedName>
    <definedName name="Repair_Type" localSheetId="38">#REF!</definedName>
    <definedName name="Repair_Type" localSheetId="39">#REF!</definedName>
    <definedName name="Repair_Type" localSheetId="40">#REF!</definedName>
    <definedName name="Repair_Type" localSheetId="27">#REF!</definedName>
    <definedName name="Repair_Type" localSheetId="28">#REF!</definedName>
    <definedName name="Repair_Type" localSheetId="29">#REF!</definedName>
    <definedName name="Repair_Type" localSheetId="30">#REF!</definedName>
    <definedName name="Repair_Type" localSheetId="99">#REF!</definedName>
    <definedName name="Repair_Type" localSheetId="101">#REF!</definedName>
    <definedName name="Repair_Type" localSheetId="44">#REF!</definedName>
    <definedName name="Repair_Type" localSheetId="96">#REF!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B20" i="24" l="1"/>
  <c r="D23" i="107" l="1"/>
  <c r="C23" i="107"/>
  <c r="B15" i="107" l="1"/>
  <c r="B15" i="101" l="1"/>
  <c r="D23" i="115" l="1"/>
  <c r="B15" i="93"/>
  <c r="B20" i="110" l="1"/>
  <c r="D15" i="101"/>
  <c r="H25" i="119" l="1"/>
  <c r="G25" i="119"/>
  <c r="F25" i="119"/>
  <c r="E25" i="119"/>
  <c r="D25" i="119"/>
  <c r="C25" i="119"/>
  <c r="B25" i="119"/>
  <c r="I24" i="119"/>
  <c r="I23" i="119"/>
  <c r="I22" i="119"/>
  <c r="I21" i="119"/>
  <c r="H20" i="119"/>
  <c r="G20" i="119"/>
  <c r="F20" i="119"/>
  <c r="E20" i="119"/>
  <c r="D20" i="119"/>
  <c r="C20" i="119"/>
  <c r="B20" i="119"/>
  <c r="I19" i="119"/>
  <c r="I18" i="119"/>
  <c r="I17" i="119"/>
  <c r="I15" i="119"/>
  <c r="I16" i="119"/>
  <c r="H25" i="113"/>
  <c r="G25" i="113"/>
  <c r="F25" i="113"/>
  <c r="E25" i="113"/>
  <c r="D25" i="113"/>
  <c r="C25" i="113"/>
  <c r="B25" i="113"/>
  <c r="I24" i="113"/>
  <c r="I23" i="113"/>
  <c r="I22" i="113"/>
  <c r="I21" i="113"/>
  <c r="H20" i="113"/>
  <c r="G20" i="113"/>
  <c r="F20" i="113"/>
  <c r="E20" i="113"/>
  <c r="D20" i="113"/>
  <c r="C20" i="113"/>
  <c r="B20" i="113"/>
  <c r="I19" i="113"/>
  <c r="K18" i="113"/>
  <c r="I18" i="113"/>
  <c r="K17" i="113"/>
  <c r="I17" i="113"/>
  <c r="K16" i="113"/>
  <c r="I16" i="113"/>
  <c r="I15" i="113"/>
  <c r="H25" i="114"/>
  <c r="G25" i="114"/>
  <c r="F25" i="114"/>
  <c r="E25" i="114"/>
  <c r="D25" i="114"/>
  <c r="C25" i="114"/>
  <c r="B25" i="114"/>
  <c r="I24" i="114"/>
  <c r="I23" i="114"/>
  <c r="I22" i="114"/>
  <c r="I21" i="114"/>
  <c r="H20" i="114"/>
  <c r="G20" i="114"/>
  <c r="F20" i="114"/>
  <c r="E20" i="114"/>
  <c r="D20" i="114"/>
  <c r="C20" i="114"/>
  <c r="B20" i="114"/>
  <c r="I19" i="114"/>
  <c r="K18" i="114"/>
  <c r="I18" i="114"/>
  <c r="K17" i="114"/>
  <c r="I17" i="114"/>
  <c r="K16" i="114"/>
  <c r="I16" i="114"/>
  <c r="I15" i="114"/>
  <c r="H25" i="76"/>
  <c r="G25" i="76"/>
  <c r="F25" i="76"/>
  <c r="E25" i="76"/>
  <c r="D25" i="76"/>
  <c r="C25" i="76"/>
  <c r="B25" i="76"/>
  <c r="I24" i="76"/>
  <c r="I23" i="76"/>
  <c r="I22" i="76"/>
  <c r="I21" i="76"/>
  <c r="H20" i="76"/>
  <c r="G20" i="76"/>
  <c r="F20" i="76"/>
  <c r="E20" i="76"/>
  <c r="D20" i="76"/>
  <c r="C20" i="76"/>
  <c r="B20" i="76"/>
  <c r="I19" i="76"/>
  <c r="K18" i="76"/>
  <c r="I18" i="76"/>
  <c r="K17" i="76"/>
  <c r="I17" i="76"/>
  <c r="K16" i="76"/>
  <c r="I16" i="76"/>
  <c r="I15" i="76"/>
  <c r="H25" i="73"/>
  <c r="G25" i="73"/>
  <c r="F25" i="73"/>
  <c r="E25" i="73"/>
  <c r="B25" i="73"/>
  <c r="I24" i="73"/>
  <c r="C22" i="73"/>
  <c r="C25" i="73" s="1"/>
  <c r="I21" i="73"/>
  <c r="H20" i="73"/>
  <c r="G20" i="73"/>
  <c r="F20" i="73"/>
  <c r="E20" i="73"/>
  <c r="D20" i="73"/>
  <c r="C20" i="73"/>
  <c r="B20" i="73"/>
  <c r="I19" i="73"/>
  <c r="K18" i="73"/>
  <c r="I18" i="73"/>
  <c r="K17" i="73"/>
  <c r="I17" i="73"/>
  <c r="K16" i="73"/>
  <c r="I16" i="73"/>
  <c r="I15" i="73"/>
  <c r="H25" i="112"/>
  <c r="G25" i="112"/>
  <c r="F25" i="112"/>
  <c r="E25" i="112"/>
  <c r="D25" i="112"/>
  <c r="C25" i="112"/>
  <c r="B25" i="112"/>
  <c r="I24" i="112"/>
  <c r="I23" i="112"/>
  <c r="I22" i="112"/>
  <c r="I21" i="112"/>
  <c r="H20" i="112"/>
  <c r="G20" i="112"/>
  <c r="F20" i="112"/>
  <c r="E20" i="112"/>
  <c r="D20" i="112"/>
  <c r="C20" i="112"/>
  <c r="B20" i="112"/>
  <c r="I19" i="112"/>
  <c r="I18" i="112"/>
  <c r="I17" i="112"/>
  <c r="I15" i="112"/>
  <c r="I16" i="112"/>
  <c r="H25" i="72"/>
  <c r="G25" i="72"/>
  <c r="F25" i="72"/>
  <c r="E25" i="72"/>
  <c r="I24" i="72"/>
  <c r="B22" i="72"/>
  <c r="C22" i="72" s="1"/>
  <c r="C25" i="72" s="1"/>
  <c r="I21" i="72"/>
  <c r="H20" i="72"/>
  <c r="G20" i="72"/>
  <c r="F20" i="72"/>
  <c r="E20" i="72"/>
  <c r="D20" i="72"/>
  <c r="C20" i="72"/>
  <c r="B20" i="72"/>
  <c r="I19" i="72"/>
  <c r="K18" i="72"/>
  <c r="I18" i="72"/>
  <c r="K17" i="72"/>
  <c r="I17" i="72"/>
  <c r="K16" i="72"/>
  <c r="I16" i="72"/>
  <c r="I15" i="72"/>
  <c r="H25" i="71"/>
  <c r="G25" i="71"/>
  <c r="F25" i="71"/>
  <c r="E25" i="71"/>
  <c r="B25" i="71"/>
  <c r="I24" i="71"/>
  <c r="C22" i="71"/>
  <c r="C25" i="71" s="1"/>
  <c r="I21" i="71"/>
  <c r="H20" i="71"/>
  <c r="G20" i="71"/>
  <c r="F20" i="71"/>
  <c r="E20" i="71"/>
  <c r="D20" i="71"/>
  <c r="C20" i="71"/>
  <c r="B20" i="71"/>
  <c r="I19" i="71"/>
  <c r="K18" i="71"/>
  <c r="I18" i="71"/>
  <c r="K17" i="71"/>
  <c r="I17" i="71"/>
  <c r="K16" i="71"/>
  <c r="I16" i="71"/>
  <c r="I15" i="71"/>
  <c r="H25" i="115"/>
  <c r="G25" i="115"/>
  <c r="F25" i="115"/>
  <c r="E25" i="115"/>
  <c r="D25" i="115"/>
  <c r="C25" i="115"/>
  <c r="B25" i="115"/>
  <c r="I24" i="115"/>
  <c r="I23" i="115"/>
  <c r="I22" i="115"/>
  <c r="I21" i="115"/>
  <c r="H20" i="115"/>
  <c r="G20" i="115"/>
  <c r="F20" i="115"/>
  <c r="E20" i="115"/>
  <c r="D20" i="115"/>
  <c r="C20" i="115"/>
  <c r="B20" i="115"/>
  <c r="I19" i="115"/>
  <c r="I18" i="115"/>
  <c r="I17" i="115"/>
  <c r="I15" i="115"/>
  <c r="I16" i="115"/>
  <c r="H25" i="117"/>
  <c r="G25" i="117"/>
  <c r="F25" i="117"/>
  <c r="E25" i="117"/>
  <c r="D25" i="117"/>
  <c r="C25" i="117"/>
  <c r="B25" i="117"/>
  <c r="I24" i="117"/>
  <c r="I23" i="117"/>
  <c r="I22" i="117"/>
  <c r="I21" i="117"/>
  <c r="H20" i="117"/>
  <c r="G20" i="117"/>
  <c r="F20" i="117"/>
  <c r="E20" i="117"/>
  <c r="D20" i="117"/>
  <c r="C20" i="117"/>
  <c r="B20" i="117"/>
  <c r="I19" i="117"/>
  <c r="I18" i="117"/>
  <c r="I17" i="117"/>
  <c r="I15" i="117"/>
  <c r="I16" i="117"/>
  <c r="H25" i="118"/>
  <c r="G25" i="118"/>
  <c r="F25" i="118"/>
  <c r="E25" i="118"/>
  <c r="D25" i="118"/>
  <c r="C25" i="118"/>
  <c r="B25" i="118"/>
  <c r="I24" i="118"/>
  <c r="I23" i="118"/>
  <c r="I22" i="118"/>
  <c r="I21" i="118"/>
  <c r="H20" i="118"/>
  <c r="G20" i="118"/>
  <c r="F20" i="118"/>
  <c r="E20" i="118"/>
  <c r="D20" i="118"/>
  <c r="C20" i="118"/>
  <c r="B20" i="118"/>
  <c r="I19" i="118"/>
  <c r="I18" i="118"/>
  <c r="I17" i="118"/>
  <c r="I15" i="118"/>
  <c r="I16" i="118"/>
  <c r="H25" i="116"/>
  <c r="G25" i="116"/>
  <c r="F25" i="116"/>
  <c r="E25" i="116"/>
  <c r="D25" i="116"/>
  <c r="C25" i="116"/>
  <c r="B25" i="116"/>
  <c r="I24" i="116"/>
  <c r="I23" i="116"/>
  <c r="I22" i="116"/>
  <c r="I21" i="116"/>
  <c r="H20" i="116"/>
  <c r="G20" i="116"/>
  <c r="F20" i="116"/>
  <c r="E20" i="116"/>
  <c r="D20" i="116"/>
  <c r="C20" i="116"/>
  <c r="B20" i="116"/>
  <c r="I19" i="116"/>
  <c r="I18" i="116"/>
  <c r="I17" i="116"/>
  <c r="I15" i="116"/>
  <c r="I16" i="116"/>
  <c r="H25" i="70"/>
  <c r="G25" i="70"/>
  <c r="F25" i="70"/>
  <c r="E25" i="70"/>
  <c r="D25" i="70"/>
  <c r="C25" i="70"/>
  <c r="B25" i="70"/>
  <c r="I24" i="70"/>
  <c r="I23" i="70"/>
  <c r="I22" i="70"/>
  <c r="I21" i="70"/>
  <c r="H20" i="70"/>
  <c r="G20" i="70"/>
  <c r="F20" i="70"/>
  <c r="E20" i="70"/>
  <c r="D20" i="70"/>
  <c r="C20" i="70"/>
  <c r="B20" i="70"/>
  <c r="I19" i="70"/>
  <c r="K18" i="70"/>
  <c r="I18" i="70"/>
  <c r="K17" i="70"/>
  <c r="I17" i="70"/>
  <c r="K16" i="70"/>
  <c r="I16" i="70"/>
  <c r="I15" i="70"/>
  <c r="H25" i="69"/>
  <c r="G25" i="69"/>
  <c r="F25" i="69"/>
  <c r="E25" i="69"/>
  <c r="D25" i="69"/>
  <c r="C25" i="69"/>
  <c r="B25" i="69"/>
  <c r="I24" i="69"/>
  <c r="I23" i="69"/>
  <c r="I22" i="69"/>
  <c r="I21" i="69"/>
  <c r="H20" i="69"/>
  <c r="G20" i="69"/>
  <c r="F20" i="69"/>
  <c r="E20" i="69"/>
  <c r="D20" i="69"/>
  <c r="C20" i="69"/>
  <c r="B20" i="69"/>
  <c r="I19" i="69"/>
  <c r="K18" i="69"/>
  <c r="I18" i="69"/>
  <c r="K17" i="69"/>
  <c r="I17" i="69"/>
  <c r="K16" i="69"/>
  <c r="I16" i="69"/>
  <c r="I15" i="69"/>
  <c r="H25" i="68"/>
  <c r="G25" i="68"/>
  <c r="F25" i="68"/>
  <c r="E25" i="68"/>
  <c r="D25" i="68"/>
  <c r="C25" i="68"/>
  <c r="B25" i="68"/>
  <c r="I24" i="68"/>
  <c r="I23" i="68"/>
  <c r="I22" i="68"/>
  <c r="I21" i="68"/>
  <c r="H20" i="68"/>
  <c r="G20" i="68"/>
  <c r="F20" i="68"/>
  <c r="E20" i="68"/>
  <c r="D20" i="68"/>
  <c r="C20" i="68"/>
  <c r="B20" i="68"/>
  <c r="I19" i="68"/>
  <c r="K18" i="68"/>
  <c r="I18" i="68"/>
  <c r="K17" i="68"/>
  <c r="I17" i="68"/>
  <c r="K16" i="68"/>
  <c r="I16" i="68"/>
  <c r="I15" i="68"/>
  <c r="H25" i="67"/>
  <c r="G25" i="67"/>
  <c r="F25" i="67"/>
  <c r="E25" i="67"/>
  <c r="D25" i="67"/>
  <c r="C25" i="67"/>
  <c r="B25" i="67"/>
  <c r="I24" i="67"/>
  <c r="I23" i="67"/>
  <c r="I22" i="67"/>
  <c r="I21" i="67"/>
  <c r="H20" i="67"/>
  <c r="G20" i="67"/>
  <c r="F20" i="67"/>
  <c r="E20" i="67"/>
  <c r="D20" i="67"/>
  <c r="C20" i="67"/>
  <c r="B20" i="67"/>
  <c r="I19" i="67"/>
  <c r="K18" i="67"/>
  <c r="I18" i="67"/>
  <c r="K17" i="67"/>
  <c r="I17" i="67"/>
  <c r="K16" i="67"/>
  <c r="I16" i="67"/>
  <c r="I15" i="67"/>
  <c r="H25" i="66"/>
  <c r="G25" i="66"/>
  <c r="F25" i="66"/>
  <c r="E25" i="66"/>
  <c r="D25" i="66"/>
  <c r="C25" i="66"/>
  <c r="B25" i="66"/>
  <c r="I24" i="66"/>
  <c r="I23" i="66"/>
  <c r="I22" i="66"/>
  <c r="I21" i="66"/>
  <c r="H20" i="66"/>
  <c r="G20" i="66"/>
  <c r="F20" i="66"/>
  <c r="E20" i="66"/>
  <c r="D20" i="66"/>
  <c r="C20" i="66"/>
  <c r="B20" i="66"/>
  <c r="I19" i="66"/>
  <c r="K18" i="66"/>
  <c r="I18" i="66"/>
  <c r="K17" i="66"/>
  <c r="I17" i="66"/>
  <c r="K16" i="66"/>
  <c r="I16" i="66"/>
  <c r="I15" i="66"/>
  <c r="H25" i="65"/>
  <c r="G25" i="65"/>
  <c r="F25" i="65"/>
  <c r="E25" i="65"/>
  <c r="D25" i="65"/>
  <c r="C25" i="65"/>
  <c r="B25" i="65"/>
  <c r="I24" i="65"/>
  <c r="I23" i="65"/>
  <c r="I22" i="65"/>
  <c r="I21" i="65"/>
  <c r="H20" i="65"/>
  <c r="G20" i="65"/>
  <c r="F20" i="65"/>
  <c r="E20" i="65"/>
  <c r="D20" i="65"/>
  <c r="C20" i="65"/>
  <c r="B20" i="65"/>
  <c r="I19" i="65"/>
  <c r="K18" i="65"/>
  <c r="I18" i="65"/>
  <c r="K17" i="65"/>
  <c r="I17" i="65"/>
  <c r="K16" i="65"/>
  <c r="I16" i="65"/>
  <c r="I15" i="65"/>
  <c r="H25" i="64"/>
  <c r="G25" i="64"/>
  <c r="F25" i="64"/>
  <c r="E25" i="64"/>
  <c r="D25" i="64"/>
  <c r="C25" i="64"/>
  <c r="B25" i="64"/>
  <c r="I24" i="64"/>
  <c r="I23" i="64"/>
  <c r="I22" i="64"/>
  <c r="I21" i="64"/>
  <c r="H20" i="64"/>
  <c r="G20" i="64"/>
  <c r="F20" i="64"/>
  <c r="E20" i="64"/>
  <c r="D20" i="64"/>
  <c r="C20" i="64"/>
  <c r="B20" i="64"/>
  <c r="I19" i="64"/>
  <c r="K18" i="64"/>
  <c r="I18" i="64"/>
  <c r="K17" i="64"/>
  <c r="I17" i="64"/>
  <c r="K16" i="64"/>
  <c r="I16" i="64"/>
  <c r="I15" i="64"/>
  <c r="H25" i="63"/>
  <c r="G25" i="63"/>
  <c r="F25" i="63"/>
  <c r="E25" i="63"/>
  <c r="D25" i="63"/>
  <c r="C25" i="63"/>
  <c r="B25" i="63"/>
  <c r="I24" i="63"/>
  <c r="I23" i="63"/>
  <c r="I22" i="63"/>
  <c r="I21" i="63"/>
  <c r="H20" i="63"/>
  <c r="G20" i="63"/>
  <c r="F20" i="63"/>
  <c r="E20" i="63"/>
  <c r="D20" i="63"/>
  <c r="C20" i="63"/>
  <c r="B20" i="63"/>
  <c r="I19" i="63"/>
  <c r="K18" i="63"/>
  <c r="I18" i="63"/>
  <c r="K17" i="63"/>
  <c r="I17" i="63"/>
  <c r="K16" i="63"/>
  <c r="I16" i="63"/>
  <c r="I15" i="63"/>
  <c r="H25" i="62"/>
  <c r="G25" i="62"/>
  <c r="F25" i="62"/>
  <c r="E25" i="62"/>
  <c r="D25" i="62"/>
  <c r="C25" i="62"/>
  <c r="B25" i="62"/>
  <c r="I24" i="62"/>
  <c r="I23" i="62"/>
  <c r="I22" i="62"/>
  <c r="I21" i="62"/>
  <c r="H20" i="62"/>
  <c r="G20" i="62"/>
  <c r="F20" i="62"/>
  <c r="E20" i="62"/>
  <c r="D20" i="62"/>
  <c r="C20" i="62"/>
  <c r="B20" i="62"/>
  <c r="I19" i="62"/>
  <c r="K18" i="62"/>
  <c r="I18" i="62"/>
  <c r="K17" i="62"/>
  <c r="I17" i="62"/>
  <c r="K16" i="62"/>
  <c r="I16" i="62"/>
  <c r="I15" i="62"/>
  <c r="H25" i="61"/>
  <c r="G25" i="61"/>
  <c r="F25" i="61"/>
  <c r="E25" i="61"/>
  <c r="D25" i="61"/>
  <c r="C25" i="61"/>
  <c r="B25" i="61"/>
  <c r="I24" i="61"/>
  <c r="I23" i="61"/>
  <c r="I22" i="61"/>
  <c r="I21" i="61"/>
  <c r="H20" i="61"/>
  <c r="G20" i="61"/>
  <c r="F20" i="61"/>
  <c r="E20" i="61"/>
  <c r="D20" i="61"/>
  <c r="C20" i="61"/>
  <c r="B20" i="61"/>
  <c r="I19" i="61"/>
  <c r="K18" i="61"/>
  <c r="I18" i="61"/>
  <c r="K17" i="61"/>
  <c r="I17" i="61"/>
  <c r="K16" i="61"/>
  <c r="I16" i="61"/>
  <c r="I15" i="61"/>
  <c r="H25" i="60"/>
  <c r="G25" i="60"/>
  <c r="F25" i="60"/>
  <c r="E25" i="60"/>
  <c r="D25" i="60"/>
  <c r="C25" i="60"/>
  <c r="B25" i="60"/>
  <c r="I24" i="60"/>
  <c r="I23" i="60"/>
  <c r="I22" i="60"/>
  <c r="I21" i="60"/>
  <c r="H20" i="60"/>
  <c r="G20" i="60"/>
  <c r="F20" i="60"/>
  <c r="E20" i="60"/>
  <c r="D20" i="60"/>
  <c r="C20" i="60"/>
  <c r="B20" i="60"/>
  <c r="I19" i="60"/>
  <c r="K18" i="60"/>
  <c r="I18" i="60"/>
  <c r="K17" i="60"/>
  <c r="I17" i="60"/>
  <c r="K16" i="60"/>
  <c r="I16" i="60"/>
  <c r="I15" i="60"/>
  <c r="H25" i="59"/>
  <c r="G25" i="59"/>
  <c r="F25" i="59"/>
  <c r="E25" i="59"/>
  <c r="D25" i="59"/>
  <c r="C25" i="59"/>
  <c r="B25" i="59"/>
  <c r="I24" i="59"/>
  <c r="I23" i="59"/>
  <c r="I22" i="59"/>
  <c r="I21" i="59"/>
  <c r="H20" i="59"/>
  <c r="G20" i="59"/>
  <c r="F20" i="59"/>
  <c r="E20" i="59"/>
  <c r="D20" i="59"/>
  <c r="C20" i="59"/>
  <c r="B20" i="59"/>
  <c r="I19" i="59"/>
  <c r="K18" i="59"/>
  <c r="I18" i="59"/>
  <c r="K17" i="59"/>
  <c r="I17" i="59"/>
  <c r="K16" i="59"/>
  <c r="I16" i="59"/>
  <c r="I15" i="59"/>
  <c r="H25" i="58"/>
  <c r="G25" i="58"/>
  <c r="F25" i="58"/>
  <c r="E25" i="58"/>
  <c r="D25" i="58"/>
  <c r="C25" i="58"/>
  <c r="B25" i="58"/>
  <c r="I24" i="58"/>
  <c r="I23" i="58"/>
  <c r="I22" i="58"/>
  <c r="I21" i="58"/>
  <c r="H20" i="58"/>
  <c r="G20" i="58"/>
  <c r="F20" i="58"/>
  <c r="E20" i="58"/>
  <c r="D20" i="58"/>
  <c r="C20" i="58"/>
  <c r="B20" i="58"/>
  <c r="I19" i="58"/>
  <c r="K18" i="58"/>
  <c r="I18" i="58"/>
  <c r="K17" i="58"/>
  <c r="I17" i="58"/>
  <c r="K16" i="58"/>
  <c r="I16" i="58"/>
  <c r="I15" i="58"/>
  <c r="H25" i="57"/>
  <c r="G25" i="57"/>
  <c r="F25" i="57"/>
  <c r="E25" i="57"/>
  <c r="D25" i="57"/>
  <c r="C25" i="57"/>
  <c r="B25" i="57"/>
  <c r="I24" i="57"/>
  <c r="I23" i="57"/>
  <c r="I22" i="57"/>
  <c r="I21" i="57"/>
  <c r="H20" i="57"/>
  <c r="G20" i="57"/>
  <c r="F20" i="57"/>
  <c r="E20" i="57"/>
  <c r="D20" i="57"/>
  <c r="C20" i="57"/>
  <c r="B20" i="57"/>
  <c r="I19" i="57"/>
  <c r="K18" i="57"/>
  <c r="I18" i="57"/>
  <c r="K17" i="57"/>
  <c r="I17" i="57"/>
  <c r="K16" i="57"/>
  <c r="I16" i="57"/>
  <c r="I15" i="57"/>
  <c r="H25" i="56"/>
  <c r="G25" i="56"/>
  <c r="F25" i="56"/>
  <c r="E25" i="56"/>
  <c r="D25" i="56"/>
  <c r="C25" i="56"/>
  <c r="B25" i="56"/>
  <c r="I24" i="56"/>
  <c r="I23" i="56"/>
  <c r="I22" i="56"/>
  <c r="I21" i="56"/>
  <c r="H20" i="56"/>
  <c r="G20" i="56"/>
  <c r="F20" i="56"/>
  <c r="E20" i="56"/>
  <c r="D20" i="56"/>
  <c r="C20" i="56"/>
  <c r="B20" i="56"/>
  <c r="I19" i="56"/>
  <c r="K18" i="56"/>
  <c r="I18" i="56"/>
  <c r="K17" i="56"/>
  <c r="I17" i="56"/>
  <c r="K16" i="56"/>
  <c r="I16" i="56"/>
  <c r="I15" i="56"/>
  <c r="H25" i="55"/>
  <c r="G25" i="55"/>
  <c r="F25" i="55"/>
  <c r="E25" i="55"/>
  <c r="D25" i="55"/>
  <c r="C25" i="55"/>
  <c r="B25" i="55"/>
  <c r="I24" i="55"/>
  <c r="I23" i="55"/>
  <c r="I22" i="55"/>
  <c r="I21" i="55"/>
  <c r="H20" i="55"/>
  <c r="G20" i="55"/>
  <c r="F20" i="55"/>
  <c r="E20" i="55"/>
  <c r="D20" i="55"/>
  <c r="C20" i="55"/>
  <c r="B20" i="55"/>
  <c r="I19" i="55"/>
  <c r="K18" i="55"/>
  <c r="I18" i="55"/>
  <c r="K17" i="55"/>
  <c r="I17" i="55"/>
  <c r="K16" i="55"/>
  <c r="I16" i="55"/>
  <c r="I15" i="55"/>
  <c r="H25" i="54"/>
  <c r="G25" i="54"/>
  <c r="F25" i="54"/>
  <c r="E25" i="54"/>
  <c r="D25" i="54"/>
  <c r="C25" i="54"/>
  <c r="B25" i="54"/>
  <c r="I24" i="54"/>
  <c r="I23" i="54"/>
  <c r="I22" i="54"/>
  <c r="I21" i="54"/>
  <c r="H20" i="54"/>
  <c r="G20" i="54"/>
  <c r="F20" i="54"/>
  <c r="E20" i="54"/>
  <c r="D20" i="54"/>
  <c r="C20" i="54"/>
  <c r="B20" i="54"/>
  <c r="I19" i="54"/>
  <c r="K18" i="54"/>
  <c r="I18" i="54"/>
  <c r="K17" i="54"/>
  <c r="I17" i="54"/>
  <c r="K16" i="54"/>
  <c r="I16" i="54"/>
  <c r="I15" i="54"/>
  <c r="H25" i="53"/>
  <c r="G25" i="53"/>
  <c r="F25" i="53"/>
  <c r="E25" i="53"/>
  <c r="D25" i="53"/>
  <c r="C25" i="53"/>
  <c r="B25" i="53"/>
  <c r="I24" i="53"/>
  <c r="I23" i="53"/>
  <c r="I22" i="53"/>
  <c r="I21" i="53"/>
  <c r="H20" i="53"/>
  <c r="G20" i="53"/>
  <c r="F20" i="53"/>
  <c r="E20" i="53"/>
  <c r="D20" i="53"/>
  <c r="C20" i="53"/>
  <c r="B20" i="53"/>
  <c r="I19" i="53"/>
  <c r="K18" i="53"/>
  <c r="I18" i="53"/>
  <c r="K17" i="53"/>
  <c r="I17" i="53"/>
  <c r="K16" i="53"/>
  <c r="I16" i="53"/>
  <c r="I15" i="53"/>
  <c r="H25" i="52"/>
  <c r="G25" i="52"/>
  <c r="F25" i="52"/>
  <c r="E25" i="52"/>
  <c r="D25" i="52"/>
  <c r="C25" i="52"/>
  <c r="B25" i="52"/>
  <c r="I24" i="52"/>
  <c r="I23" i="52"/>
  <c r="I22" i="52"/>
  <c r="I21" i="52"/>
  <c r="H20" i="52"/>
  <c r="G20" i="52"/>
  <c r="F20" i="52"/>
  <c r="E20" i="52"/>
  <c r="D20" i="52"/>
  <c r="C20" i="52"/>
  <c r="B20" i="52"/>
  <c r="I19" i="52"/>
  <c r="K18" i="52"/>
  <c r="I18" i="52"/>
  <c r="K17" i="52"/>
  <c r="I17" i="52"/>
  <c r="K16" i="52"/>
  <c r="I16" i="52"/>
  <c r="I15" i="52"/>
  <c r="H25" i="51"/>
  <c r="G25" i="51"/>
  <c r="F25" i="51"/>
  <c r="E25" i="51"/>
  <c r="D25" i="51"/>
  <c r="C25" i="51"/>
  <c r="B25" i="51"/>
  <c r="I24" i="51"/>
  <c r="I23" i="51"/>
  <c r="I22" i="51"/>
  <c r="I21" i="51"/>
  <c r="H20" i="51"/>
  <c r="G20" i="51"/>
  <c r="F20" i="51"/>
  <c r="E20" i="51"/>
  <c r="D20" i="51"/>
  <c r="C20" i="51"/>
  <c r="B20" i="51"/>
  <c r="I19" i="51"/>
  <c r="K18" i="51"/>
  <c r="I18" i="51"/>
  <c r="K17" i="51"/>
  <c r="I17" i="51"/>
  <c r="K16" i="51"/>
  <c r="I16" i="51"/>
  <c r="I15" i="51"/>
  <c r="H25" i="50"/>
  <c r="G25" i="50"/>
  <c r="F25" i="50"/>
  <c r="E25" i="50"/>
  <c r="D25" i="50"/>
  <c r="C25" i="50"/>
  <c r="B25" i="50"/>
  <c r="I24" i="50"/>
  <c r="I23" i="50"/>
  <c r="I22" i="50"/>
  <c r="I21" i="50"/>
  <c r="H20" i="50"/>
  <c r="G20" i="50"/>
  <c r="F20" i="50"/>
  <c r="E20" i="50"/>
  <c r="D20" i="50"/>
  <c r="C20" i="50"/>
  <c r="B20" i="50"/>
  <c r="I19" i="50"/>
  <c r="K18" i="50"/>
  <c r="I18" i="50"/>
  <c r="K17" i="50"/>
  <c r="I17" i="50"/>
  <c r="K16" i="50"/>
  <c r="I16" i="50"/>
  <c r="I15" i="50"/>
  <c r="H25" i="49"/>
  <c r="G25" i="49"/>
  <c r="F25" i="49"/>
  <c r="E25" i="49"/>
  <c r="D25" i="49"/>
  <c r="C25" i="49"/>
  <c r="B25" i="49"/>
  <c r="I24" i="49"/>
  <c r="I23" i="49"/>
  <c r="I22" i="49"/>
  <c r="I21" i="49"/>
  <c r="H20" i="49"/>
  <c r="G20" i="49"/>
  <c r="F20" i="49"/>
  <c r="E20" i="49"/>
  <c r="D20" i="49"/>
  <c r="C20" i="49"/>
  <c r="B20" i="49"/>
  <c r="I19" i="49"/>
  <c r="K18" i="49"/>
  <c r="I18" i="49"/>
  <c r="K17" i="49"/>
  <c r="I17" i="49"/>
  <c r="K16" i="49"/>
  <c r="I16" i="49"/>
  <c r="I15" i="49"/>
  <c r="H25" i="48"/>
  <c r="G25" i="48"/>
  <c r="F25" i="48"/>
  <c r="E25" i="48"/>
  <c r="D25" i="48"/>
  <c r="C25" i="48"/>
  <c r="B25" i="48"/>
  <c r="I24" i="48"/>
  <c r="I23" i="48"/>
  <c r="I22" i="48"/>
  <c r="I21" i="48"/>
  <c r="H20" i="48"/>
  <c r="G20" i="48"/>
  <c r="F20" i="48"/>
  <c r="E20" i="48"/>
  <c r="D20" i="48"/>
  <c r="C20" i="48"/>
  <c r="B20" i="48"/>
  <c r="I19" i="48"/>
  <c r="K18" i="48"/>
  <c r="I18" i="48"/>
  <c r="K17" i="48"/>
  <c r="I17" i="48"/>
  <c r="K16" i="48"/>
  <c r="I16" i="48"/>
  <c r="I15" i="48"/>
  <c r="H25" i="47"/>
  <c r="G25" i="47"/>
  <c r="F25" i="47"/>
  <c r="E25" i="47"/>
  <c r="D25" i="47"/>
  <c r="C25" i="47"/>
  <c r="B25" i="47"/>
  <c r="I24" i="47"/>
  <c r="I23" i="47"/>
  <c r="I22" i="47"/>
  <c r="I21" i="47"/>
  <c r="H20" i="47"/>
  <c r="G20" i="47"/>
  <c r="F20" i="47"/>
  <c r="E20" i="47"/>
  <c r="D20" i="47"/>
  <c r="C20" i="47"/>
  <c r="B20" i="47"/>
  <c r="I19" i="47"/>
  <c r="K18" i="47"/>
  <c r="I18" i="47"/>
  <c r="K17" i="47"/>
  <c r="I17" i="47"/>
  <c r="K16" i="47"/>
  <c r="I16" i="47"/>
  <c r="I15" i="47"/>
  <c r="H25" i="46"/>
  <c r="G25" i="46"/>
  <c r="F25" i="46"/>
  <c r="E25" i="46"/>
  <c r="D25" i="46"/>
  <c r="C25" i="46"/>
  <c r="B25" i="46"/>
  <c r="I24" i="46"/>
  <c r="I23" i="46"/>
  <c r="I22" i="46"/>
  <c r="I21" i="46"/>
  <c r="H20" i="46"/>
  <c r="G20" i="46"/>
  <c r="F20" i="46"/>
  <c r="E20" i="46"/>
  <c r="D20" i="46"/>
  <c r="C20" i="46"/>
  <c r="B20" i="46"/>
  <c r="I19" i="46"/>
  <c r="K18" i="46"/>
  <c r="I18" i="46"/>
  <c r="K17" i="46"/>
  <c r="I17" i="46"/>
  <c r="K16" i="46"/>
  <c r="I16" i="46"/>
  <c r="I15" i="46"/>
  <c r="H25" i="45"/>
  <c r="G25" i="45"/>
  <c r="F25" i="45"/>
  <c r="E25" i="45"/>
  <c r="D25" i="45"/>
  <c r="C25" i="45"/>
  <c r="B25" i="45"/>
  <c r="I24" i="45"/>
  <c r="I23" i="45"/>
  <c r="I22" i="45"/>
  <c r="I21" i="45"/>
  <c r="H20" i="45"/>
  <c r="G20" i="45"/>
  <c r="F20" i="45"/>
  <c r="E20" i="45"/>
  <c r="D20" i="45"/>
  <c r="C20" i="45"/>
  <c r="B20" i="45"/>
  <c r="I19" i="45"/>
  <c r="K18" i="45"/>
  <c r="I18" i="45"/>
  <c r="K17" i="45"/>
  <c r="I17" i="45"/>
  <c r="K16" i="45"/>
  <c r="I16" i="45"/>
  <c r="I15" i="45"/>
  <c r="H25" i="44"/>
  <c r="G25" i="44"/>
  <c r="F25" i="44"/>
  <c r="E25" i="44"/>
  <c r="D25" i="44"/>
  <c r="C25" i="44"/>
  <c r="B25" i="44"/>
  <c r="I24" i="44"/>
  <c r="I23" i="44"/>
  <c r="I22" i="44"/>
  <c r="I21" i="44"/>
  <c r="H20" i="44"/>
  <c r="G20" i="44"/>
  <c r="F20" i="44"/>
  <c r="E20" i="44"/>
  <c r="D20" i="44"/>
  <c r="C20" i="44"/>
  <c r="B20" i="44"/>
  <c r="I19" i="44"/>
  <c r="K18" i="44"/>
  <c r="I18" i="44"/>
  <c r="K17" i="44"/>
  <c r="I17" i="44"/>
  <c r="K16" i="44"/>
  <c r="I16" i="44"/>
  <c r="I15" i="44"/>
  <c r="H25" i="41"/>
  <c r="G25" i="41"/>
  <c r="F25" i="41"/>
  <c r="E25" i="41"/>
  <c r="D25" i="41"/>
  <c r="C25" i="41"/>
  <c r="B25" i="41"/>
  <c r="I24" i="41"/>
  <c r="I23" i="41"/>
  <c r="I22" i="41"/>
  <c r="I21" i="41"/>
  <c r="H20" i="41"/>
  <c r="G20" i="41"/>
  <c r="F20" i="41"/>
  <c r="E20" i="41"/>
  <c r="D20" i="41"/>
  <c r="C20" i="41"/>
  <c r="B20" i="41"/>
  <c r="I19" i="41"/>
  <c r="K18" i="41"/>
  <c r="I18" i="41"/>
  <c r="K17" i="41"/>
  <c r="I17" i="41"/>
  <c r="K16" i="41"/>
  <c r="I16" i="41"/>
  <c r="I15" i="41"/>
  <c r="H25" i="42"/>
  <c r="G25" i="42"/>
  <c r="F25" i="42"/>
  <c r="E25" i="42"/>
  <c r="D25" i="42"/>
  <c r="C25" i="42"/>
  <c r="B25" i="42"/>
  <c r="I24" i="42"/>
  <c r="I23" i="42"/>
  <c r="I22" i="42"/>
  <c r="I21" i="42"/>
  <c r="H20" i="42"/>
  <c r="G20" i="42"/>
  <c r="F20" i="42"/>
  <c r="E20" i="42"/>
  <c r="D20" i="42"/>
  <c r="C20" i="42"/>
  <c r="B20" i="42"/>
  <c r="I19" i="42"/>
  <c r="K18" i="42"/>
  <c r="I18" i="42"/>
  <c r="K17" i="42"/>
  <c r="I17" i="42"/>
  <c r="K16" i="42"/>
  <c r="I16" i="42"/>
  <c r="I15" i="42"/>
  <c r="H25" i="43"/>
  <c r="G25" i="43"/>
  <c r="F25" i="43"/>
  <c r="E25" i="43"/>
  <c r="D25" i="43"/>
  <c r="C25" i="43"/>
  <c r="B25" i="43"/>
  <c r="I24" i="43"/>
  <c r="I23" i="43"/>
  <c r="I22" i="43"/>
  <c r="I21" i="43"/>
  <c r="H20" i="43"/>
  <c r="G20" i="43"/>
  <c r="F20" i="43"/>
  <c r="E20" i="43"/>
  <c r="D20" i="43"/>
  <c r="C20" i="43"/>
  <c r="B20" i="43"/>
  <c r="I19" i="43"/>
  <c r="K18" i="43"/>
  <c r="I18" i="43"/>
  <c r="K17" i="43"/>
  <c r="I17" i="43"/>
  <c r="K16" i="43"/>
  <c r="I16" i="43"/>
  <c r="I15" i="43"/>
  <c r="H25" i="40"/>
  <c r="G25" i="40"/>
  <c r="F25" i="40"/>
  <c r="E25" i="40"/>
  <c r="D25" i="40"/>
  <c r="C25" i="40"/>
  <c r="B25" i="40"/>
  <c r="I24" i="40"/>
  <c r="I23" i="40"/>
  <c r="I22" i="40"/>
  <c r="I21" i="40"/>
  <c r="H20" i="40"/>
  <c r="G20" i="40"/>
  <c r="F20" i="40"/>
  <c r="E20" i="40"/>
  <c r="D20" i="40"/>
  <c r="C20" i="40"/>
  <c r="B20" i="40"/>
  <c r="I19" i="40"/>
  <c r="K18" i="40"/>
  <c r="I18" i="40"/>
  <c r="K17" i="40"/>
  <c r="I17" i="40"/>
  <c r="K16" i="40"/>
  <c r="I16" i="40"/>
  <c r="I15" i="40"/>
  <c r="H25" i="39"/>
  <c r="G25" i="39"/>
  <c r="F25" i="39"/>
  <c r="E25" i="39"/>
  <c r="D25" i="39"/>
  <c r="C25" i="39"/>
  <c r="B25" i="39"/>
  <c r="I24" i="39"/>
  <c r="I23" i="39"/>
  <c r="I22" i="39"/>
  <c r="I21" i="39"/>
  <c r="H20" i="39"/>
  <c r="G20" i="39"/>
  <c r="F20" i="39"/>
  <c r="E20" i="39"/>
  <c r="D20" i="39"/>
  <c r="C20" i="39"/>
  <c r="B20" i="39"/>
  <c r="I19" i="39"/>
  <c r="K18" i="39"/>
  <c r="I18" i="39"/>
  <c r="K17" i="39"/>
  <c r="I17" i="39"/>
  <c r="K16" i="39"/>
  <c r="I16" i="39"/>
  <c r="I15" i="39"/>
  <c r="H25" i="38"/>
  <c r="G25" i="38"/>
  <c r="F25" i="38"/>
  <c r="E25" i="38"/>
  <c r="D25" i="38"/>
  <c r="C25" i="38"/>
  <c r="B25" i="38"/>
  <c r="I24" i="38"/>
  <c r="I23" i="38"/>
  <c r="I22" i="38"/>
  <c r="I21" i="38"/>
  <c r="H20" i="38"/>
  <c r="G20" i="38"/>
  <c r="F20" i="38"/>
  <c r="E20" i="38"/>
  <c r="D20" i="38"/>
  <c r="C20" i="38"/>
  <c r="B20" i="38"/>
  <c r="I19" i="38"/>
  <c r="K18" i="38"/>
  <c r="I18" i="38"/>
  <c r="K17" i="38"/>
  <c r="I17" i="38"/>
  <c r="K16" i="38"/>
  <c r="I16" i="38"/>
  <c r="I15" i="38"/>
  <c r="H25" i="37"/>
  <c r="G25" i="37"/>
  <c r="F25" i="37"/>
  <c r="E25" i="37"/>
  <c r="D25" i="37"/>
  <c r="C25" i="37"/>
  <c r="B25" i="37"/>
  <c r="I24" i="37"/>
  <c r="I23" i="37"/>
  <c r="I22" i="37"/>
  <c r="I21" i="37"/>
  <c r="H20" i="37"/>
  <c r="G20" i="37"/>
  <c r="F20" i="37"/>
  <c r="E20" i="37"/>
  <c r="D20" i="37"/>
  <c r="C20" i="37"/>
  <c r="B20" i="37"/>
  <c r="I19" i="37"/>
  <c r="K18" i="37"/>
  <c r="I18" i="37"/>
  <c r="K17" i="37"/>
  <c r="I17" i="37"/>
  <c r="K16" i="37"/>
  <c r="I16" i="37"/>
  <c r="I15" i="37"/>
  <c r="H25" i="36"/>
  <c r="G25" i="36"/>
  <c r="F25" i="36"/>
  <c r="E25" i="36"/>
  <c r="D25" i="36"/>
  <c r="C25" i="36"/>
  <c r="B25" i="36"/>
  <c r="I24" i="36"/>
  <c r="I23" i="36"/>
  <c r="I22" i="36"/>
  <c r="I21" i="36"/>
  <c r="H20" i="36"/>
  <c r="G20" i="36"/>
  <c r="F20" i="36"/>
  <c r="E20" i="36"/>
  <c r="D20" i="36"/>
  <c r="C20" i="36"/>
  <c r="B20" i="36"/>
  <c r="I19" i="36"/>
  <c r="K18" i="36"/>
  <c r="I18" i="36"/>
  <c r="K17" i="36"/>
  <c r="I17" i="36"/>
  <c r="K16" i="36"/>
  <c r="I16" i="36"/>
  <c r="I15" i="36"/>
  <c r="H25" i="35"/>
  <c r="G25" i="35"/>
  <c r="F25" i="35"/>
  <c r="E25" i="35"/>
  <c r="D25" i="35"/>
  <c r="C25" i="35"/>
  <c r="B25" i="35"/>
  <c r="I24" i="35"/>
  <c r="I23" i="35"/>
  <c r="I22" i="35"/>
  <c r="I21" i="35"/>
  <c r="H20" i="35"/>
  <c r="G20" i="35"/>
  <c r="F20" i="35"/>
  <c r="E20" i="35"/>
  <c r="D20" i="35"/>
  <c r="C20" i="35"/>
  <c r="B20" i="35"/>
  <c r="I19" i="35"/>
  <c r="K18" i="35"/>
  <c r="I18" i="35"/>
  <c r="K17" i="35"/>
  <c r="I17" i="35"/>
  <c r="K16" i="35"/>
  <c r="I16" i="35"/>
  <c r="I15" i="35"/>
  <c r="H25" i="34"/>
  <c r="G25" i="34"/>
  <c r="F25" i="34"/>
  <c r="E25" i="34"/>
  <c r="D25" i="34"/>
  <c r="C25" i="34"/>
  <c r="B25" i="34"/>
  <c r="I24" i="34"/>
  <c r="I23" i="34"/>
  <c r="I22" i="34"/>
  <c r="I21" i="34"/>
  <c r="H20" i="34"/>
  <c r="G20" i="34"/>
  <c r="F20" i="34"/>
  <c r="E20" i="34"/>
  <c r="D20" i="34"/>
  <c r="C20" i="34"/>
  <c r="B20" i="34"/>
  <c r="I19" i="34"/>
  <c r="K18" i="34"/>
  <c r="I18" i="34"/>
  <c r="K17" i="34"/>
  <c r="I17" i="34"/>
  <c r="K16" i="34"/>
  <c r="I16" i="34"/>
  <c r="I15" i="34"/>
  <c r="H25" i="33"/>
  <c r="G25" i="33"/>
  <c r="F25" i="33"/>
  <c r="E25" i="33"/>
  <c r="D25" i="33"/>
  <c r="C25" i="33"/>
  <c r="B25" i="33"/>
  <c r="I24" i="33"/>
  <c r="I23" i="33"/>
  <c r="I22" i="33"/>
  <c r="I21" i="33"/>
  <c r="H20" i="33"/>
  <c r="G20" i="33"/>
  <c r="F20" i="33"/>
  <c r="E20" i="33"/>
  <c r="D20" i="33"/>
  <c r="C20" i="33"/>
  <c r="B20" i="33"/>
  <c r="I19" i="33"/>
  <c r="K18" i="33"/>
  <c r="I18" i="33"/>
  <c r="K17" i="33"/>
  <c r="I17" i="33"/>
  <c r="K16" i="33"/>
  <c r="I16" i="33"/>
  <c r="I15" i="33"/>
  <c r="H25" i="32"/>
  <c r="G25" i="32"/>
  <c r="F25" i="32"/>
  <c r="E25" i="32"/>
  <c r="D25" i="32"/>
  <c r="C25" i="32"/>
  <c r="B25" i="32"/>
  <c r="I24" i="32"/>
  <c r="I23" i="32"/>
  <c r="I22" i="32"/>
  <c r="I21" i="32"/>
  <c r="H20" i="32"/>
  <c r="G20" i="32"/>
  <c r="F20" i="32"/>
  <c r="E20" i="32"/>
  <c r="D20" i="32"/>
  <c r="C20" i="32"/>
  <c r="B20" i="32"/>
  <c r="I19" i="32"/>
  <c r="K18" i="32"/>
  <c r="I18" i="32"/>
  <c r="K17" i="32"/>
  <c r="I17" i="32"/>
  <c r="K16" i="32"/>
  <c r="I16" i="32"/>
  <c r="I15" i="32"/>
  <c r="H25" i="31"/>
  <c r="G25" i="31"/>
  <c r="F25" i="31"/>
  <c r="E25" i="31"/>
  <c r="D25" i="31"/>
  <c r="C25" i="31"/>
  <c r="B25" i="31"/>
  <c r="I24" i="31"/>
  <c r="I23" i="31"/>
  <c r="I22" i="31"/>
  <c r="I21" i="31"/>
  <c r="H20" i="31"/>
  <c r="G20" i="31"/>
  <c r="F20" i="31"/>
  <c r="E20" i="31"/>
  <c r="D20" i="31"/>
  <c r="C20" i="31"/>
  <c r="B20" i="31"/>
  <c r="I19" i="31"/>
  <c r="K18" i="31"/>
  <c r="I18" i="31"/>
  <c r="K17" i="31"/>
  <c r="I17" i="31"/>
  <c r="K16" i="31"/>
  <c r="I16" i="31"/>
  <c r="I15" i="31"/>
  <c r="H25" i="30"/>
  <c r="G25" i="30"/>
  <c r="F25" i="30"/>
  <c r="E25" i="30"/>
  <c r="D25" i="30"/>
  <c r="C25" i="30"/>
  <c r="B25" i="30"/>
  <c r="I24" i="30"/>
  <c r="I23" i="30"/>
  <c r="I22" i="30"/>
  <c r="I21" i="30"/>
  <c r="H20" i="30"/>
  <c r="G20" i="30"/>
  <c r="F20" i="30"/>
  <c r="E20" i="30"/>
  <c r="D20" i="30"/>
  <c r="C20" i="30"/>
  <c r="B20" i="30"/>
  <c r="I19" i="30"/>
  <c r="K18" i="30"/>
  <c r="I18" i="30"/>
  <c r="K17" i="30"/>
  <c r="I17" i="30"/>
  <c r="K16" i="30"/>
  <c r="I16" i="30"/>
  <c r="I15" i="30"/>
  <c r="H25" i="24"/>
  <c r="G25" i="24"/>
  <c r="F25" i="24"/>
  <c r="E25" i="24"/>
  <c r="D25" i="24"/>
  <c r="C25" i="24"/>
  <c r="B25" i="24"/>
  <c r="I24" i="24"/>
  <c r="I23" i="24"/>
  <c r="I22" i="24"/>
  <c r="I21" i="24"/>
  <c r="H20" i="24"/>
  <c r="G20" i="24"/>
  <c r="F20" i="24"/>
  <c r="E20" i="24"/>
  <c r="D20" i="24"/>
  <c r="C20" i="24"/>
  <c r="I19" i="24"/>
  <c r="K18" i="24"/>
  <c r="I18" i="24"/>
  <c r="K17" i="24"/>
  <c r="I17" i="24"/>
  <c r="K16" i="24"/>
  <c r="I16" i="24"/>
  <c r="I15" i="24"/>
  <c r="I20" i="24" s="1"/>
  <c r="H25" i="23"/>
  <c r="G25" i="23"/>
  <c r="F25" i="23"/>
  <c r="E25" i="23"/>
  <c r="D25" i="23"/>
  <c r="B25" i="23"/>
  <c r="I24" i="23"/>
  <c r="I23" i="23"/>
  <c r="C22" i="23"/>
  <c r="I22" i="23" s="1"/>
  <c r="I21" i="23"/>
  <c r="H20" i="23"/>
  <c r="G20" i="23"/>
  <c r="F20" i="23"/>
  <c r="E20" i="23"/>
  <c r="D20" i="23"/>
  <c r="C20" i="23"/>
  <c r="B20" i="23"/>
  <c r="I19" i="23"/>
  <c r="K18" i="23"/>
  <c r="I18" i="23"/>
  <c r="K17" i="23"/>
  <c r="I17" i="23"/>
  <c r="K16" i="23"/>
  <c r="I16" i="23"/>
  <c r="I15" i="23"/>
  <c r="H25" i="22"/>
  <c r="G25" i="22"/>
  <c r="F25" i="22"/>
  <c r="E25" i="22"/>
  <c r="D25" i="22"/>
  <c r="C25" i="22"/>
  <c r="B25" i="22"/>
  <c r="I24" i="22"/>
  <c r="I23" i="22"/>
  <c r="I22" i="22"/>
  <c r="I21" i="22"/>
  <c r="H20" i="22"/>
  <c r="G20" i="22"/>
  <c r="F20" i="22"/>
  <c r="E20" i="22"/>
  <c r="D20" i="22"/>
  <c r="C20" i="22"/>
  <c r="B20" i="22"/>
  <c r="I19" i="22"/>
  <c r="K18" i="22"/>
  <c r="I18" i="22"/>
  <c r="K17" i="22"/>
  <c r="I17" i="22"/>
  <c r="K16" i="22"/>
  <c r="I16" i="22"/>
  <c r="I15" i="22"/>
  <c r="H25" i="21"/>
  <c r="G25" i="21"/>
  <c r="F25" i="21"/>
  <c r="E25" i="21"/>
  <c r="D25" i="21"/>
  <c r="C25" i="21"/>
  <c r="B25" i="21"/>
  <c r="I24" i="21"/>
  <c r="I23" i="21"/>
  <c r="I22" i="21"/>
  <c r="I21" i="21"/>
  <c r="H20" i="21"/>
  <c r="G20" i="21"/>
  <c r="F20" i="21"/>
  <c r="E20" i="21"/>
  <c r="D20" i="21"/>
  <c r="C20" i="21"/>
  <c r="B20" i="21"/>
  <c r="I19" i="21"/>
  <c r="K18" i="21"/>
  <c r="I18" i="21"/>
  <c r="K17" i="21"/>
  <c r="I17" i="21"/>
  <c r="K16" i="21"/>
  <c r="I16" i="21"/>
  <c r="I15" i="21"/>
  <c r="H25" i="29"/>
  <c r="G25" i="29"/>
  <c r="F25" i="29"/>
  <c r="E25" i="29"/>
  <c r="D25" i="29"/>
  <c r="C25" i="29"/>
  <c r="B25" i="29"/>
  <c r="I24" i="29"/>
  <c r="I23" i="29"/>
  <c r="I22" i="29"/>
  <c r="I21" i="29"/>
  <c r="H20" i="29"/>
  <c r="G20" i="29"/>
  <c r="F20" i="29"/>
  <c r="E20" i="29"/>
  <c r="D20" i="29"/>
  <c r="C20" i="29"/>
  <c r="B20" i="29"/>
  <c r="I19" i="29"/>
  <c r="K18" i="29"/>
  <c r="I18" i="29"/>
  <c r="K17" i="29"/>
  <c r="I17" i="29"/>
  <c r="K16" i="29"/>
  <c r="I16" i="29"/>
  <c r="I15" i="29"/>
  <c r="H25" i="19"/>
  <c r="G25" i="19"/>
  <c r="F25" i="19"/>
  <c r="E25" i="19"/>
  <c r="D25" i="19"/>
  <c r="B25" i="19"/>
  <c r="I24" i="19"/>
  <c r="I23" i="19"/>
  <c r="C22" i="19"/>
  <c r="I22" i="19" s="1"/>
  <c r="I21" i="19"/>
  <c r="H20" i="19"/>
  <c r="G20" i="19"/>
  <c r="F20" i="19"/>
  <c r="E20" i="19"/>
  <c r="D20" i="19"/>
  <c r="C20" i="19"/>
  <c r="B20" i="19"/>
  <c r="I19" i="19"/>
  <c r="K18" i="19"/>
  <c r="I18" i="19"/>
  <c r="K17" i="19"/>
  <c r="I17" i="19"/>
  <c r="K16" i="19"/>
  <c r="I16" i="19"/>
  <c r="I15" i="19"/>
  <c r="H25" i="18"/>
  <c r="G25" i="18"/>
  <c r="F25" i="18"/>
  <c r="E25" i="18"/>
  <c r="D25" i="18"/>
  <c r="C25" i="18"/>
  <c r="B25" i="18"/>
  <c r="I24" i="18"/>
  <c r="I23" i="18"/>
  <c r="I22" i="18"/>
  <c r="I21" i="18"/>
  <c r="H20" i="18"/>
  <c r="G20" i="18"/>
  <c r="F20" i="18"/>
  <c r="E20" i="18"/>
  <c r="D20" i="18"/>
  <c r="C20" i="18"/>
  <c r="B20" i="18"/>
  <c r="I19" i="18"/>
  <c r="K18" i="18"/>
  <c r="I18" i="18"/>
  <c r="K17" i="18"/>
  <c r="I17" i="18"/>
  <c r="K16" i="18"/>
  <c r="I16" i="18"/>
  <c r="I15" i="18"/>
  <c r="H25" i="17"/>
  <c r="G25" i="17"/>
  <c r="F25" i="17"/>
  <c r="E25" i="17"/>
  <c r="D25" i="17"/>
  <c r="B25" i="17"/>
  <c r="I24" i="17"/>
  <c r="I23" i="17"/>
  <c r="C22" i="17"/>
  <c r="I21" i="17"/>
  <c r="H20" i="17"/>
  <c r="G20" i="17"/>
  <c r="F20" i="17"/>
  <c r="E20" i="17"/>
  <c r="D20" i="17"/>
  <c r="C20" i="17"/>
  <c r="B20" i="17"/>
  <c r="I19" i="17"/>
  <c r="K18" i="17"/>
  <c r="I18" i="17"/>
  <c r="K17" i="17"/>
  <c r="I17" i="17"/>
  <c r="K16" i="17"/>
  <c r="I16" i="17"/>
  <c r="I15" i="17"/>
  <c r="H25" i="28"/>
  <c r="G25" i="28"/>
  <c r="F25" i="28"/>
  <c r="E25" i="28"/>
  <c r="D25" i="28"/>
  <c r="C25" i="28"/>
  <c r="B25" i="28"/>
  <c r="I24" i="28"/>
  <c r="I23" i="28"/>
  <c r="I22" i="28"/>
  <c r="I21" i="28"/>
  <c r="H20" i="28"/>
  <c r="G20" i="28"/>
  <c r="F20" i="28"/>
  <c r="E20" i="28"/>
  <c r="D20" i="28"/>
  <c r="C20" i="28"/>
  <c r="B20" i="28"/>
  <c r="I19" i="28"/>
  <c r="K18" i="28"/>
  <c r="I18" i="28"/>
  <c r="K17" i="28"/>
  <c r="I17" i="28"/>
  <c r="K16" i="28"/>
  <c r="I16" i="28"/>
  <c r="I15" i="28"/>
  <c r="H25" i="27"/>
  <c r="G25" i="27"/>
  <c r="F25" i="27"/>
  <c r="E25" i="27"/>
  <c r="D25" i="27"/>
  <c r="C25" i="27"/>
  <c r="B25" i="27"/>
  <c r="I24" i="27"/>
  <c r="I23" i="27"/>
  <c r="I22" i="27"/>
  <c r="I21" i="27"/>
  <c r="H20" i="27"/>
  <c r="G20" i="27"/>
  <c r="F20" i="27"/>
  <c r="E20" i="27"/>
  <c r="D20" i="27"/>
  <c r="C20" i="27"/>
  <c r="B20" i="27"/>
  <c r="I19" i="27"/>
  <c r="K18" i="27"/>
  <c r="I18" i="27"/>
  <c r="K17" i="27"/>
  <c r="I17" i="27"/>
  <c r="K16" i="27"/>
  <c r="I16" i="27"/>
  <c r="I15" i="27"/>
  <c r="H25" i="26"/>
  <c r="G25" i="26"/>
  <c r="F25" i="26"/>
  <c r="E25" i="26"/>
  <c r="D25" i="26"/>
  <c r="C25" i="26"/>
  <c r="B25" i="26"/>
  <c r="I24" i="26"/>
  <c r="I23" i="26"/>
  <c r="I22" i="26"/>
  <c r="I21" i="26"/>
  <c r="H20" i="26"/>
  <c r="G20" i="26"/>
  <c r="F20" i="26"/>
  <c r="E20" i="26"/>
  <c r="D20" i="26"/>
  <c r="C20" i="26"/>
  <c r="B20" i="26"/>
  <c r="I19" i="26"/>
  <c r="K18" i="26"/>
  <c r="I18" i="26"/>
  <c r="K17" i="26"/>
  <c r="I17" i="26"/>
  <c r="K16" i="26"/>
  <c r="I16" i="26"/>
  <c r="I15" i="26"/>
  <c r="H25" i="13"/>
  <c r="G25" i="13"/>
  <c r="F25" i="13"/>
  <c r="E25" i="13"/>
  <c r="D25" i="13"/>
  <c r="C25" i="13"/>
  <c r="B25" i="13"/>
  <c r="I24" i="13"/>
  <c r="I23" i="13"/>
  <c r="I22" i="13"/>
  <c r="I21" i="13"/>
  <c r="H20" i="13"/>
  <c r="G20" i="13"/>
  <c r="F20" i="13"/>
  <c r="E20" i="13"/>
  <c r="D20" i="13"/>
  <c r="C20" i="13"/>
  <c r="B20" i="13"/>
  <c r="I19" i="13"/>
  <c r="K18" i="13"/>
  <c r="I18" i="13"/>
  <c r="K17" i="13"/>
  <c r="I17" i="13"/>
  <c r="K16" i="13"/>
  <c r="I16" i="13"/>
  <c r="I15" i="13"/>
  <c r="H25" i="11"/>
  <c r="G25" i="11"/>
  <c r="F25" i="11"/>
  <c r="C25" i="11"/>
  <c r="B25" i="11"/>
  <c r="I24" i="11"/>
  <c r="E23" i="11"/>
  <c r="E25" i="11" s="1"/>
  <c r="D23" i="11"/>
  <c r="D25" i="11" s="1"/>
  <c r="I22" i="11"/>
  <c r="I21" i="11"/>
  <c r="H20" i="11"/>
  <c r="G20" i="11"/>
  <c r="F20" i="11"/>
  <c r="E20" i="11"/>
  <c r="D20" i="11"/>
  <c r="C20" i="11"/>
  <c r="B20" i="11"/>
  <c r="I19" i="11"/>
  <c r="K18" i="11"/>
  <c r="I18" i="11"/>
  <c r="K17" i="11"/>
  <c r="I17" i="11"/>
  <c r="K16" i="11"/>
  <c r="I16" i="11"/>
  <c r="I15" i="11"/>
  <c r="H25" i="10"/>
  <c r="G25" i="10"/>
  <c r="F25" i="10"/>
  <c r="E25" i="10"/>
  <c r="B25" i="10"/>
  <c r="I24" i="10"/>
  <c r="D23" i="10"/>
  <c r="D25" i="10" s="1"/>
  <c r="C23" i="10"/>
  <c r="C25" i="10" s="1"/>
  <c r="I22" i="10"/>
  <c r="I21" i="10"/>
  <c r="H20" i="10"/>
  <c r="G20" i="10"/>
  <c r="F20" i="10"/>
  <c r="E20" i="10"/>
  <c r="D20" i="10"/>
  <c r="C20" i="10"/>
  <c r="B20" i="10"/>
  <c r="I19" i="10"/>
  <c r="K18" i="10"/>
  <c r="I18" i="10"/>
  <c r="K17" i="10"/>
  <c r="I17" i="10"/>
  <c r="K16" i="10"/>
  <c r="I16" i="10"/>
  <c r="I15" i="10"/>
  <c r="H25" i="25"/>
  <c r="G25" i="25"/>
  <c r="F25" i="25"/>
  <c r="E25" i="25"/>
  <c r="D25" i="25"/>
  <c r="C25" i="25"/>
  <c r="B25" i="25"/>
  <c r="I24" i="25"/>
  <c r="I23" i="25"/>
  <c r="I22" i="25"/>
  <c r="I21" i="25"/>
  <c r="H20" i="25"/>
  <c r="G20" i="25"/>
  <c r="F20" i="25"/>
  <c r="E20" i="25"/>
  <c r="D20" i="25"/>
  <c r="C20" i="25"/>
  <c r="B20" i="25"/>
  <c r="I19" i="25"/>
  <c r="K18" i="25"/>
  <c r="I18" i="25"/>
  <c r="K17" i="25"/>
  <c r="I17" i="25"/>
  <c r="K16" i="25"/>
  <c r="I16" i="25"/>
  <c r="I15" i="25"/>
  <c r="H25" i="8"/>
  <c r="G25" i="8"/>
  <c r="F25" i="8"/>
  <c r="B25" i="8"/>
  <c r="I24" i="8"/>
  <c r="E23" i="8"/>
  <c r="D23" i="8"/>
  <c r="C23" i="8"/>
  <c r="I22" i="8"/>
  <c r="I21" i="8"/>
  <c r="H20" i="8"/>
  <c r="G20" i="8"/>
  <c r="F20" i="8"/>
  <c r="E20" i="8"/>
  <c r="D20" i="8"/>
  <c r="C20" i="8"/>
  <c r="B20" i="8"/>
  <c r="I19" i="8"/>
  <c r="K18" i="8"/>
  <c r="I18" i="8"/>
  <c r="K17" i="8"/>
  <c r="I17" i="8"/>
  <c r="K16" i="8"/>
  <c r="I16" i="8"/>
  <c r="I15" i="8"/>
  <c r="H25" i="7"/>
  <c r="G25" i="7"/>
  <c r="F25" i="7"/>
  <c r="E25" i="7"/>
  <c r="D25" i="7"/>
  <c r="C25" i="7"/>
  <c r="B25" i="7"/>
  <c r="I24" i="7"/>
  <c r="I23" i="7"/>
  <c r="I22" i="7"/>
  <c r="I21" i="7"/>
  <c r="H20" i="7"/>
  <c r="G20" i="7"/>
  <c r="F20" i="7"/>
  <c r="E20" i="7"/>
  <c r="D20" i="7"/>
  <c r="C20" i="7"/>
  <c r="B20" i="7"/>
  <c r="I19" i="7"/>
  <c r="K18" i="7"/>
  <c r="I18" i="7"/>
  <c r="K17" i="7"/>
  <c r="I17" i="7"/>
  <c r="K16" i="7"/>
  <c r="I16" i="7"/>
  <c r="I15" i="7"/>
  <c r="H25" i="6"/>
  <c r="G25" i="6"/>
  <c r="F25" i="6"/>
  <c r="E25" i="6"/>
  <c r="D25" i="6"/>
  <c r="C25" i="6"/>
  <c r="B25" i="6"/>
  <c r="I24" i="6"/>
  <c r="I23" i="6"/>
  <c r="I22" i="6"/>
  <c r="I21" i="6"/>
  <c r="H20" i="6"/>
  <c r="G20" i="6"/>
  <c r="F20" i="6"/>
  <c r="E20" i="6"/>
  <c r="D20" i="6"/>
  <c r="C20" i="6"/>
  <c r="B20" i="6"/>
  <c r="I19" i="6"/>
  <c r="K18" i="6"/>
  <c r="I18" i="6"/>
  <c r="K17" i="6"/>
  <c r="I17" i="6"/>
  <c r="K16" i="6"/>
  <c r="I16" i="6"/>
  <c r="I15" i="6"/>
  <c r="H25" i="5"/>
  <c r="G25" i="5"/>
  <c r="F25" i="5"/>
  <c r="E25" i="5"/>
  <c r="D25" i="5"/>
  <c r="C25" i="5"/>
  <c r="B25" i="5"/>
  <c r="I24" i="5"/>
  <c r="I23" i="5"/>
  <c r="I22" i="5"/>
  <c r="I21" i="5"/>
  <c r="H20" i="5"/>
  <c r="G20" i="5"/>
  <c r="F20" i="5"/>
  <c r="E20" i="5"/>
  <c r="D20" i="5"/>
  <c r="C20" i="5"/>
  <c r="B20" i="5"/>
  <c r="I19" i="5"/>
  <c r="K18" i="5"/>
  <c r="I18" i="5"/>
  <c r="K17" i="5"/>
  <c r="I17" i="5"/>
  <c r="K16" i="5"/>
  <c r="I16" i="5"/>
  <c r="I15" i="5"/>
  <c r="H25" i="4"/>
  <c r="G25" i="4"/>
  <c r="F25" i="4"/>
  <c r="E25" i="4"/>
  <c r="D25" i="4"/>
  <c r="C25" i="4"/>
  <c r="B25" i="4"/>
  <c r="I24" i="4"/>
  <c r="I23" i="4"/>
  <c r="I22" i="4"/>
  <c r="I21" i="4"/>
  <c r="H20" i="4"/>
  <c r="G20" i="4"/>
  <c r="F20" i="4"/>
  <c r="E20" i="4"/>
  <c r="D20" i="4"/>
  <c r="C20" i="4"/>
  <c r="B20" i="4"/>
  <c r="I19" i="4"/>
  <c r="K18" i="4"/>
  <c r="I18" i="4"/>
  <c r="K17" i="4"/>
  <c r="I17" i="4"/>
  <c r="K16" i="4"/>
  <c r="I16" i="4"/>
  <c r="I15" i="4"/>
  <c r="H25" i="3"/>
  <c r="G25" i="3"/>
  <c r="F25" i="3"/>
  <c r="E25" i="3"/>
  <c r="D25" i="3"/>
  <c r="C25" i="3"/>
  <c r="B25" i="3"/>
  <c r="I24" i="3"/>
  <c r="I23" i="3"/>
  <c r="I22" i="3"/>
  <c r="I21" i="3"/>
  <c r="H20" i="3"/>
  <c r="G20" i="3"/>
  <c r="F20" i="3"/>
  <c r="E20" i="3"/>
  <c r="D20" i="3"/>
  <c r="C20" i="3"/>
  <c r="B20" i="3"/>
  <c r="I19" i="3"/>
  <c r="K18" i="3"/>
  <c r="I18" i="3"/>
  <c r="K17" i="3"/>
  <c r="I17" i="3"/>
  <c r="K16" i="3"/>
  <c r="I16" i="3"/>
  <c r="I15" i="3"/>
  <c r="H25" i="2"/>
  <c r="G25" i="2"/>
  <c r="F25" i="2"/>
  <c r="E25" i="2"/>
  <c r="D25" i="2"/>
  <c r="C25" i="2"/>
  <c r="B25" i="2"/>
  <c r="I24" i="2"/>
  <c r="I23" i="2"/>
  <c r="I22" i="2"/>
  <c r="I21" i="2"/>
  <c r="H20" i="2"/>
  <c r="G20" i="2"/>
  <c r="F20" i="2"/>
  <c r="E20" i="2"/>
  <c r="D20" i="2"/>
  <c r="C20" i="2"/>
  <c r="B20" i="2"/>
  <c r="I19" i="2"/>
  <c r="K18" i="2"/>
  <c r="I18" i="2"/>
  <c r="K17" i="2"/>
  <c r="I17" i="2"/>
  <c r="K16" i="2"/>
  <c r="I16" i="2"/>
  <c r="I15" i="2"/>
  <c r="H25" i="110"/>
  <c r="G25" i="110"/>
  <c r="F25" i="110"/>
  <c r="E25" i="110"/>
  <c r="D25" i="110"/>
  <c r="C25" i="110"/>
  <c r="B25" i="110"/>
  <c r="I24" i="110"/>
  <c r="I23" i="110"/>
  <c r="I22" i="110"/>
  <c r="I21" i="110"/>
  <c r="H20" i="110"/>
  <c r="G20" i="110"/>
  <c r="F20" i="110"/>
  <c r="E20" i="110"/>
  <c r="D20" i="110"/>
  <c r="C20" i="110"/>
  <c r="I19" i="110"/>
  <c r="I18" i="110"/>
  <c r="I17" i="110"/>
  <c r="I16" i="110"/>
  <c r="I15" i="110"/>
  <c r="H25" i="104"/>
  <c r="G25" i="104"/>
  <c r="F25" i="104"/>
  <c r="E25" i="104"/>
  <c r="D25" i="104"/>
  <c r="C25" i="104"/>
  <c r="B25" i="104"/>
  <c r="I24" i="104"/>
  <c r="I23" i="104"/>
  <c r="I22" i="104"/>
  <c r="I21" i="104"/>
  <c r="H20" i="104"/>
  <c r="G20" i="104"/>
  <c r="F20" i="104"/>
  <c r="E20" i="104"/>
  <c r="D20" i="104"/>
  <c r="C20" i="104"/>
  <c r="B20" i="104"/>
  <c r="I19" i="104"/>
  <c r="I18" i="104"/>
  <c r="I17" i="104"/>
  <c r="I16" i="104"/>
  <c r="I15" i="104"/>
  <c r="H25" i="105"/>
  <c r="G25" i="105"/>
  <c r="F25" i="105"/>
  <c r="E25" i="105"/>
  <c r="D25" i="105"/>
  <c r="C25" i="105"/>
  <c r="B25" i="105"/>
  <c r="I24" i="105"/>
  <c r="I23" i="105"/>
  <c r="I22" i="105"/>
  <c r="I21" i="105"/>
  <c r="H20" i="105"/>
  <c r="G20" i="105"/>
  <c r="F20" i="105"/>
  <c r="E20" i="105"/>
  <c r="D20" i="105"/>
  <c r="C20" i="105"/>
  <c r="B20" i="105"/>
  <c r="I19" i="105"/>
  <c r="I18" i="105"/>
  <c r="I17" i="105"/>
  <c r="I16" i="105"/>
  <c r="I15" i="105"/>
  <c r="H25" i="107"/>
  <c r="G25" i="107"/>
  <c r="F25" i="107"/>
  <c r="E25" i="107"/>
  <c r="D25" i="107"/>
  <c r="C25" i="107"/>
  <c r="B25" i="107"/>
  <c r="I24" i="107"/>
  <c r="I23" i="107"/>
  <c r="I22" i="107"/>
  <c r="I21" i="107"/>
  <c r="H20" i="107"/>
  <c r="G20" i="107"/>
  <c r="F20" i="107"/>
  <c r="E20" i="107"/>
  <c r="D20" i="107"/>
  <c r="C20" i="107"/>
  <c r="B20" i="107"/>
  <c r="I19" i="107"/>
  <c r="I18" i="107"/>
  <c r="I17" i="107"/>
  <c r="I16" i="107"/>
  <c r="I15" i="107"/>
  <c r="H25" i="106"/>
  <c r="G25" i="106"/>
  <c r="F25" i="106"/>
  <c r="E25" i="106"/>
  <c r="D25" i="106"/>
  <c r="C25" i="106"/>
  <c r="B25" i="106"/>
  <c r="I24" i="106"/>
  <c r="I23" i="106"/>
  <c r="I22" i="106"/>
  <c r="I21" i="106"/>
  <c r="H20" i="106"/>
  <c r="G20" i="106"/>
  <c r="F20" i="106"/>
  <c r="E20" i="106"/>
  <c r="D20" i="106"/>
  <c r="C20" i="106"/>
  <c r="B20" i="106"/>
  <c r="I19" i="106"/>
  <c r="I18" i="106"/>
  <c r="I17" i="106"/>
  <c r="I16" i="106"/>
  <c r="I15" i="106"/>
  <c r="H25" i="95"/>
  <c r="G25" i="95"/>
  <c r="F25" i="95"/>
  <c r="E25" i="95"/>
  <c r="D25" i="95"/>
  <c r="C25" i="95"/>
  <c r="B25" i="95"/>
  <c r="I24" i="95"/>
  <c r="I23" i="95"/>
  <c r="I22" i="95"/>
  <c r="I21" i="95"/>
  <c r="H20" i="95"/>
  <c r="G20" i="95"/>
  <c r="F20" i="95"/>
  <c r="E20" i="95"/>
  <c r="D20" i="95"/>
  <c r="C20" i="95"/>
  <c r="B20" i="95"/>
  <c r="I19" i="95"/>
  <c r="I18" i="95"/>
  <c r="I17" i="95"/>
  <c r="I16" i="95"/>
  <c r="I15" i="95"/>
  <c r="H25" i="96"/>
  <c r="G25" i="96"/>
  <c r="F25" i="96"/>
  <c r="E25" i="96"/>
  <c r="D25" i="96"/>
  <c r="C25" i="96"/>
  <c r="B25" i="96"/>
  <c r="I24" i="96"/>
  <c r="I23" i="96"/>
  <c r="I22" i="96"/>
  <c r="I21" i="96"/>
  <c r="H20" i="96"/>
  <c r="G20" i="96"/>
  <c r="F20" i="96"/>
  <c r="E20" i="96"/>
  <c r="D20" i="96"/>
  <c r="C20" i="96"/>
  <c r="B20" i="96"/>
  <c r="I19" i="96"/>
  <c r="I18" i="96"/>
  <c r="I17" i="96"/>
  <c r="I16" i="96"/>
  <c r="I15" i="96"/>
  <c r="H25" i="97"/>
  <c r="G25" i="97"/>
  <c r="F25" i="97"/>
  <c r="E25" i="97"/>
  <c r="D25" i="97"/>
  <c r="C25" i="97"/>
  <c r="B25" i="97"/>
  <c r="I24" i="97"/>
  <c r="I23" i="97"/>
  <c r="I22" i="97"/>
  <c r="I21" i="97"/>
  <c r="H20" i="97"/>
  <c r="G20" i="97"/>
  <c r="F20" i="97"/>
  <c r="E20" i="97"/>
  <c r="D20" i="97"/>
  <c r="C20" i="97"/>
  <c r="B20" i="97"/>
  <c r="I19" i="97"/>
  <c r="I18" i="97"/>
  <c r="I17" i="97"/>
  <c r="I16" i="97"/>
  <c r="I15" i="97"/>
  <c r="H25" i="99"/>
  <c r="G25" i="99"/>
  <c r="F25" i="99"/>
  <c r="E25" i="99"/>
  <c r="D25" i="99"/>
  <c r="C25" i="99"/>
  <c r="B25" i="99"/>
  <c r="I24" i="99"/>
  <c r="I23" i="99"/>
  <c r="I22" i="99"/>
  <c r="I21" i="99"/>
  <c r="H20" i="99"/>
  <c r="G20" i="99"/>
  <c r="F20" i="99"/>
  <c r="E20" i="99"/>
  <c r="D20" i="99"/>
  <c r="C20" i="99"/>
  <c r="B20" i="99"/>
  <c r="I19" i="99"/>
  <c r="I18" i="99"/>
  <c r="I17" i="99"/>
  <c r="I16" i="99"/>
  <c r="I15" i="99"/>
  <c r="H25" i="100"/>
  <c r="G25" i="100"/>
  <c r="F25" i="100"/>
  <c r="E25" i="100"/>
  <c r="D25" i="100"/>
  <c r="C25" i="100"/>
  <c r="B25" i="100"/>
  <c r="I24" i="100"/>
  <c r="I23" i="100"/>
  <c r="I22" i="100"/>
  <c r="I21" i="100"/>
  <c r="H20" i="100"/>
  <c r="G20" i="100"/>
  <c r="F20" i="100"/>
  <c r="E20" i="100"/>
  <c r="D20" i="100"/>
  <c r="C20" i="100"/>
  <c r="B20" i="100"/>
  <c r="I19" i="100"/>
  <c r="I18" i="100"/>
  <c r="I17" i="100"/>
  <c r="I16" i="100"/>
  <c r="I15" i="100"/>
  <c r="H25" i="101"/>
  <c r="G25" i="101"/>
  <c r="F25" i="101"/>
  <c r="E25" i="101"/>
  <c r="D25" i="101"/>
  <c r="C25" i="101"/>
  <c r="B25" i="101"/>
  <c r="I24" i="101"/>
  <c r="I23" i="101"/>
  <c r="I22" i="101"/>
  <c r="I21" i="101"/>
  <c r="H20" i="101"/>
  <c r="G20" i="101"/>
  <c r="F20" i="101"/>
  <c r="E20" i="101"/>
  <c r="D20" i="101"/>
  <c r="C20" i="101"/>
  <c r="B20" i="101"/>
  <c r="I19" i="101"/>
  <c r="I18" i="101"/>
  <c r="I17" i="101"/>
  <c r="I16" i="101"/>
  <c r="I15" i="101"/>
  <c r="H25" i="92"/>
  <c r="G25" i="92"/>
  <c r="F25" i="92"/>
  <c r="E25" i="92"/>
  <c r="D25" i="92"/>
  <c r="C25" i="92"/>
  <c r="B25" i="92"/>
  <c r="I24" i="92"/>
  <c r="I23" i="92"/>
  <c r="I22" i="92"/>
  <c r="I21" i="92"/>
  <c r="H20" i="92"/>
  <c r="G20" i="92"/>
  <c r="F20" i="92"/>
  <c r="E20" i="92"/>
  <c r="D20" i="92"/>
  <c r="C20" i="92"/>
  <c r="B20" i="92"/>
  <c r="I19" i="92"/>
  <c r="I18" i="92"/>
  <c r="I17" i="92"/>
  <c r="I16" i="92"/>
  <c r="I15" i="92"/>
  <c r="H25" i="93"/>
  <c r="G25" i="93"/>
  <c r="F25" i="93"/>
  <c r="E25" i="93"/>
  <c r="D25" i="93"/>
  <c r="C25" i="93"/>
  <c r="B25" i="93"/>
  <c r="I24" i="93"/>
  <c r="I23" i="93"/>
  <c r="I22" i="93"/>
  <c r="I21" i="93"/>
  <c r="H20" i="93"/>
  <c r="G20" i="93"/>
  <c r="F20" i="93"/>
  <c r="E20" i="93"/>
  <c r="D20" i="93"/>
  <c r="C20" i="93"/>
  <c r="B20" i="93"/>
  <c r="I19" i="93"/>
  <c r="I18" i="93"/>
  <c r="I17" i="93"/>
  <c r="I16" i="93"/>
  <c r="I15" i="93"/>
  <c r="H25" i="86"/>
  <c r="G25" i="86"/>
  <c r="F25" i="86"/>
  <c r="E25" i="86"/>
  <c r="D25" i="86"/>
  <c r="C25" i="86"/>
  <c r="B25" i="86"/>
  <c r="I24" i="86"/>
  <c r="I23" i="86"/>
  <c r="I22" i="86"/>
  <c r="I21" i="86"/>
  <c r="H20" i="86"/>
  <c r="G20" i="86"/>
  <c r="F20" i="86"/>
  <c r="E20" i="86"/>
  <c r="D20" i="86"/>
  <c r="C20" i="86"/>
  <c r="B20" i="86"/>
  <c r="I19" i="86"/>
  <c r="I18" i="86"/>
  <c r="I17" i="86"/>
  <c r="I16" i="86"/>
  <c r="I15" i="86"/>
  <c r="H25" i="87"/>
  <c r="G25" i="87"/>
  <c r="F25" i="87"/>
  <c r="E25" i="87"/>
  <c r="D25" i="87"/>
  <c r="C25" i="87"/>
  <c r="B25" i="87"/>
  <c r="I24" i="87"/>
  <c r="I23" i="87"/>
  <c r="I22" i="87"/>
  <c r="I21" i="87"/>
  <c r="H20" i="87"/>
  <c r="G20" i="87"/>
  <c r="F20" i="87"/>
  <c r="E20" i="87"/>
  <c r="D20" i="87"/>
  <c r="C20" i="87"/>
  <c r="B20" i="87"/>
  <c r="I19" i="87"/>
  <c r="I18" i="87"/>
  <c r="I17" i="87"/>
  <c r="I16" i="87"/>
  <c r="I15" i="87"/>
  <c r="H25" i="88"/>
  <c r="G25" i="88"/>
  <c r="F25" i="88"/>
  <c r="E25" i="88"/>
  <c r="D25" i="88"/>
  <c r="C25" i="88"/>
  <c r="B25" i="88"/>
  <c r="I24" i="88"/>
  <c r="I23" i="88"/>
  <c r="I22" i="88"/>
  <c r="I21" i="88"/>
  <c r="H20" i="88"/>
  <c r="G20" i="88"/>
  <c r="F20" i="88"/>
  <c r="E20" i="88"/>
  <c r="D20" i="88"/>
  <c r="C20" i="88"/>
  <c r="B20" i="88"/>
  <c r="I19" i="88"/>
  <c r="I18" i="88"/>
  <c r="I17" i="88"/>
  <c r="I16" i="88"/>
  <c r="I15" i="88"/>
  <c r="H25" i="89"/>
  <c r="G25" i="89"/>
  <c r="F25" i="89"/>
  <c r="E25" i="89"/>
  <c r="D25" i="89"/>
  <c r="C25" i="89"/>
  <c r="B25" i="89"/>
  <c r="I24" i="89"/>
  <c r="I23" i="89"/>
  <c r="I22" i="89"/>
  <c r="I21" i="89"/>
  <c r="H20" i="89"/>
  <c r="G20" i="89"/>
  <c r="F20" i="89"/>
  <c r="E20" i="89"/>
  <c r="D20" i="89"/>
  <c r="C20" i="89"/>
  <c r="B20" i="89"/>
  <c r="I19" i="89"/>
  <c r="I18" i="89"/>
  <c r="I17" i="89"/>
  <c r="I16" i="89"/>
  <c r="I15" i="89"/>
  <c r="H25" i="90"/>
  <c r="G25" i="90"/>
  <c r="F25" i="90"/>
  <c r="E25" i="90"/>
  <c r="D25" i="90"/>
  <c r="C25" i="90"/>
  <c r="B25" i="90"/>
  <c r="I24" i="90"/>
  <c r="I23" i="90"/>
  <c r="I22" i="90"/>
  <c r="I21" i="90"/>
  <c r="H20" i="90"/>
  <c r="G20" i="90"/>
  <c r="F20" i="90"/>
  <c r="E20" i="90"/>
  <c r="D20" i="90"/>
  <c r="C20" i="90"/>
  <c r="B20" i="90"/>
  <c r="I19" i="90"/>
  <c r="I18" i="90"/>
  <c r="I17" i="90"/>
  <c r="I16" i="90"/>
  <c r="I15" i="90"/>
  <c r="H25" i="111"/>
  <c r="G25" i="111"/>
  <c r="F25" i="111"/>
  <c r="E25" i="111"/>
  <c r="D25" i="111"/>
  <c r="C25" i="111"/>
  <c r="B25" i="111"/>
  <c r="I24" i="111"/>
  <c r="I23" i="111"/>
  <c r="I22" i="111"/>
  <c r="I21" i="111"/>
  <c r="H20" i="111"/>
  <c r="G20" i="111"/>
  <c r="F20" i="111"/>
  <c r="E20" i="111"/>
  <c r="D20" i="111"/>
  <c r="C20" i="111"/>
  <c r="B20" i="111"/>
  <c r="I19" i="111"/>
  <c r="I18" i="111"/>
  <c r="I17" i="111"/>
  <c r="I16" i="111"/>
  <c r="I15" i="111"/>
  <c r="H25" i="77"/>
  <c r="G25" i="77"/>
  <c r="F25" i="77"/>
  <c r="E25" i="77"/>
  <c r="D25" i="77"/>
  <c r="C25" i="77"/>
  <c r="B25" i="77"/>
  <c r="I24" i="77"/>
  <c r="I23" i="77"/>
  <c r="I22" i="77"/>
  <c r="I21" i="77"/>
  <c r="H20" i="77"/>
  <c r="G20" i="77"/>
  <c r="F20" i="77"/>
  <c r="E20" i="77"/>
  <c r="D20" i="77"/>
  <c r="C20" i="77"/>
  <c r="B20" i="77"/>
  <c r="I19" i="77"/>
  <c r="I18" i="77"/>
  <c r="I17" i="77"/>
  <c r="I16" i="77"/>
  <c r="I15" i="77"/>
  <c r="H25" i="78"/>
  <c r="G25" i="78"/>
  <c r="F25" i="78"/>
  <c r="E25" i="78"/>
  <c r="D25" i="78"/>
  <c r="C25" i="78"/>
  <c r="B25" i="78"/>
  <c r="I24" i="78"/>
  <c r="I23" i="78"/>
  <c r="I22" i="78"/>
  <c r="I21" i="78"/>
  <c r="H20" i="78"/>
  <c r="G20" i="78"/>
  <c r="F20" i="78"/>
  <c r="E20" i="78"/>
  <c r="D20" i="78"/>
  <c r="C20" i="78"/>
  <c r="B20" i="78"/>
  <c r="I19" i="78"/>
  <c r="I18" i="78"/>
  <c r="I17" i="78"/>
  <c r="I16" i="78"/>
  <c r="I15" i="78"/>
  <c r="H25" i="81"/>
  <c r="G25" i="81"/>
  <c r="F25" i="81"/>
  <c r="E25" i="81"/>
  <c r="D25" i="81"/>
  <c r="C25" i="81"/>
  <c r="B25" i="81"/>
  <c r="I24" i="81"/>
  <c r="I23" i="81"/>
  <c r="I22" i="81"/>
  <c r="I21" i="81"/>
  <c r="H20" i="81"/>
  <c r="G20" i="81"/>
  <c r="F20" i="81"/>
  <c r="E20" i="81"/>
  <c r="D20" i="81"/>
  <c r="C20" i="81"/>
  <c r="B20" i="81"/>
  <c r="I19" i="81"/>
  <c r="I18" i="81"/>
  <c r="I17" i="81"/>
  <c r="I16" i="81"/>
  <c r="I15" i="81"/>
  <c r="H25" i="82"/>
  <c r="G25" i="82"/>
  <c r="F25" i="82"/>
  <c r="E25" i="82"/>
  <c r="D25" i="82"/>
  <c r="C25" i="82"/>
  <c r="B25" i="82"/>
  <c r="I24" i="82"/>
  <c r="I23" i="82"/>
  <c r="I22" i="82"/>
  <c r="I21" i="82"/>
  <c r="H20" i="82"/>
  <c r="G20" i="82"/>
  <c r="F20" i="82"/>
  <c r="E20" i="82"/>
  <c r="D20" i="82"/>
  <c r="C20" i="82"/>
  <c r="B20" i="82"/>
  <c r="I19" i="82"/>
  <c r="I18" i="82"/>
  <c r="I17" i="82"/>
  <c r="I16" i="82"/>
  <c r="I15" i="82"/>
  <c r="H25" i="83"/>
  <c r="G25" i="83"/>
  <c r="F25" i="83"/>
  <c r="E25" i="83"/>
  <c r="D25" i="83"/>
  <c r="C25" i="83"/>
  <c r="B25" i="83"/>
  <c r="I24" i="83"/>
  <c r="I23" i="83"/>
  <c r="I22" i="83"/>
  <c r="I21" i="83"/>
  <c r="H20" i="83"/>
  <c r="G20" i="83"/>
  <c r="F20" i="83"/>
  <c r="E20" i="83"/>
  <c r="D20" i="83"/>
  <c r="C20" i="83"/>
  <c r="B20" i="83"/>
  <c r="I19" i="83"/>
  <c r="I18" i="83"/>
  <c r="I17" i="83"/>
  <c r="I16" i="83"/>
  <c r="I15" i="83"/>
  <c r="H25" i="84"/>
  <c r="G25" i="84"/>
  <c r="F25" i="84"/>
  <c r="E25" i="84"/>
  <c r="D25" i="84"/>
  <c r="C25" i="84"/>
  <c r="B25" i="84"/>
  <c r="I24" i="84"/>
  <c r="I23" i="84"/>
  <c r="I22" i="84"/>
  <c r="I21" i="84"/>
  <c r="H20" i="84"/>
  <c r="G20" i="84"/>
  <c r="F20" i="84"/>
  <c r="E20" i="84"/>
  <c r="D20" i="84"/>
  <c r="C20" i="84"/>
  <c r="B20" i="84"/>
  <c r="I19" i="84"/>
  <c r="I18" i="84"/>
  <c r="I17" i="84"/>
  <c r="I16" i="84"/>
  <c r="I15" i="84"/>
  <c r="C25" i="8" l="1"/>
  <c r="C25" i="17"/>
  <c r="D25" i="8"/>
  <c r="B25" i="72"/>
  <c r="E25" i="8"/>
  <c r="I20" i="19"/>
  <c r="I25" i="114"/>
  <c r="I20" i="119"/>
  <c r="I25" i="26"/>
  <c r="I25" i="28"/>
  <c r="I22" i="17"/>
  <c r="I25" i="18"/>
  <c r="I20" i="73"/>
  <c r="I20" i="10"/>
  <c r="I25" i="24"/>
  <c r="I25" i="31"/>
  <c r="I25" i="33"/>
  <c r="I20" i="117"/>
  <c r="I20" i="81"/>
  <c r="I25" i="111"/>
  <c r="I20" i="90"/>
  <c r="I25" i="87"/>
  <c r="I20" i="86"/>
  <c r="I20" i="100"/>
  <c r="I25" i="96"/>
  <c r="I20" i="95"/>
  <c r="I25" i="105"/>
  <c r="I20" i="2"/>
  <c r="I20" i="4"/>
  <c r="I20" i="6"/>
  <c r="I20" i="8"/>
  <c r="I20" i="21"/>
  <c r="I20" i="23"/>
  <c r="I25" i="83"/>
  <c r="I20" i="82"/>
  <c r="I25" i="77"/>
  <c r="I20" i="111"/>
  <c r="I25" i="88"/>
  <c r="I20" i="87"/>
  <c r="I25" i="92"/>
  <c r="I20" i="96"/>
  <c r="I20" i="105"/>
  <c r="I25" i="104"/>
  <c r="I25" i="3"/>
  <c r="I25" i="5"/>
  <c r="I25" i="25"/>
  <c r="I20" i="26"/>
  <c r="I20" i="28"/>
  <c r="I20" i="18"/>
  <c r="I25" i="29"/>
  <c r="I25" i="22"/>
  <c r="I20" i="31"/>
  <c r="I20" i="33"/>
  <c r="I20" i="35"/>
  <c r="I20" i="36"/>
  <c r="I20" i="37"/>
  <c r="I20" i="38"/>
  <c r="I20" i="39"/>
  <c r="I20" i="40"/>
  <c r="I20" i="43"/>
  <c r="I20" i="42"/>
  <c r="I20" i="41"/>
  <c r="I20" i="44"/>
  <c r="I20" i="45"/>
  <c r="I20" i="46"/>
  <c r="I20" i="47"/>
  <c r="I20" i="48"/>
  <c r="I20" i="49"/>
  <c r="I20" i="50"/>
  <c r="I20" i="51"/>
  <c r="I20" i="52"/>
  <c r="I20" i="53"/>
  <c r="I20" i="54"/>
  <c r="I20" i="55"/>
  <c r="I20" i="56"/>
  <c r="I20" i="57"/>
  <c r="I20" i="58"/>
  <c r="I20" i="59"/>
  <c r="I20" i="60"/>
  <c r="I20" i="61"/>
  <c r="I20" i="62"/>
  <c r="I20" i="63"/>
  <c r="I20" i="64"/>
  <c r="I20" i="65"/>
  <c r="I20" i="66"/>
  <c r="I20" i="67"/>
  <c r="I20" i="68"/>
  <c r="I20" i="69"/>
  <c r="I20" i="70"/>
  <c r="I25" i="116"/>
  <c r="I20" i="71"/>
  <c r="I20" i="72"/>
  <c r="I20" i="112"/>
  <c r="I25" i="113"/>
  <c r="I25" i="119"/>
  <c r="C25" i="23"/>
  <c r="I25" i="23" s="1"/>
  <c r="I25" i="84"/>
  <c r="I20" i="83"/>
  <c r="I25" i="78"/>
  <c r="I20" i="77"/>
  <c r="I25" i="89"/>
  <c r="I20" i="88"/>
  <c r="K16" i="88" s="1"/>
  <c r="I20" i="92"/>
  <c r="I25" i="99"/>
  <c r="I20" i="3"/>
  <c r="I20" i="5"/>
  <c r="I20" i="7"/>
  <c r="I20" i="11"/>
  <c r="I25" i="11"/>
  <c r="I25" i="13"/>
  <c r="I25" i="27"/>
  <c r="I20" i="29"/>
  <c r="I20" i="22"/>
  <c r="I25" i="30"/>
  <c r="I25" i="32"/>
  <c r="I25" i="34"/>
  <c r="I25" i="35"/>
  <c r="I25" i="36"/>
  <c r="I25" i="37"/>
  <c r="I25" i="38"/>
  <c r="I25" i="39"/>
  <c r="I25" i="40"/>
  <c r="I25" i="43"/>
  <c r="I25" i="42"/>
  <c r="I25" i="41"/>
  <c r="I25" i="44"/>
  <c r="I25" i="45"/>
  <c r="I25" i="46"/>
  <c r="I25" i="47"/>
  <c r="I25" i="48"/>
  <c r="I25" i="49"/>
  <c r="I25" i="50"/>
  <c r="I25" i="51"/>
  <c r="I25" i="53"/>
  <c r="I25" i="54"/>
  <c r="I25" i="55"/>
  <c r="I25" i="56"/>
  <c r="I25" i="57"/>
  <c r="I25" i="58"/>
  <c r="I25" i="59"/>
  <c r="I25" i="61"/>
  <c r="I25" i="62"/>
  <c r="I25" i="63"/>
  <c r="I25" i="64"/>
  <c r="I25" i="65"/>
  <c r="I25" i="66"/>
  <c r="I25" i="67"/>
  <c r="I25" i="68"/>
  <c r="I25" i="69"/>
  <c r="I25" i="70"/>
  <c r="I20" i="116"/>
  <c r="K15" i="116" s="1"/>
  <c r="I22" i="71"/>
  <c r="D23" i="71" s="1"/>
  <c r="I23" i="71" s="1"/>
  <c r="I25" i="76"/>
  <c r="I20" i="84"/>
  <c r="I25" i="81"/>
  <c r="I20" i="78"/>
  <c r="I25" i="90"/>
  <c r="K16" i="90" s="1"/>
  <c r="I20" i="89"/>
  <c r="I25" i="100"/>
  <c r="I20" i="99"/>
  <c r="K16" i="99" s="1"/>
  <c r="I25" i="95"/>
  <c r="I20" i="107"/>
  <c r="I25" i="2"/>
  <c r="I25" i="4"/>
  <c r="I23" i="10"/>
  <c r="I20" i="13"/>
  <c r="I20" i="27"/>
  <c r="I20" i="17"/>
  <c r="I25" i="17"/>
  <c r="I25" i="21"/>
  <c r="I20" i="30"/>
  <c r="I20" i="32"/>
  <c r="I20" i="34"/>
  <c r="I25" i="52"/>
  <c r="I25" i="117"/>
  <c r="I20" i="113"/>
  <c r="I20" i="115"/>
  <c r="I20" i="118"/>
  <c r="I25" i="118"/>
  <c r="I25" i="112"/>
  <c r="I20" i="110"/>
  <c r="I25" i="106"/>
  <c r="I20" i="106"/>
  <c r="I25" i="97"/>
  <c r="I20" i="97"/>
  <c r="I25" i="93"/>
  <c r="I20" i="93"/>
  <c r="I25" i="60"/>
  <c r="I25" i="107"/>
  <c r="I25" i="101"/>
  <c r="I25" i="115"/>
  <c r="I25" i="82"/>
  <c r="I20" i="25"/>
  <c r="I25" i="10"/>
  <c r="I23" i="8"/>
  <c r="I23" i="11"/>
  <c r="I20" i="114"/>
  <c r="C25" i="19"/>
  <c r="I25" i="19" s="1"/>
  <c r="I22" i="72"/>
  <c r="I22" i="73"/>
  <c r="I25" i="86"/>
  <c r="I25" i="110"/>
  <c r="I20" i="104"/>
  <c r="I20" i="76"/>
  <c r="I25" i="6"/>
  <c r="I25" i="7"/>
  <c r="I20" i="101"/>
  <c r="D25" i="71" l="1"/>
  <c r="I25" i="71" s="1"/>
  <c r="I25" i="8"/>
  <c r="D23" i="72"/>
  <c r="K16" i="107"/>
  <c r="K16" i="95"/>
  <c r="K16" i="111"/>
  <c r="K15" i="112"/>
  <c r="D23" i="73"/>
  <c r="K16" i="100"/>
  <c r="K16" i="92"/>
  <c r="K15" i="119"/>
  <c r="K16" i="97"/>
  <c r="K16" i="89"/>
  <c r="K16" i="84"/>
  <c r="K16" i="96"/>
  <c r="K16" i="87"/>
  <c r="K16" i="83"/>
  <c r="K16" i="82"/>
  <c r="K16" i="81"/>
  <c r="K16" i="101"/>
  <c r="K16" i="93"/>
  <c r="K16" i="106"/>
  <c r="K15" i="117"/>
  <c r="K16" i="78"/>
  <c r="L7" i="84"/>
  <c r="K16" i="105"/>
  <c r="K16" i="86"/>
  <c r="K15" i="115"/>
  <c r="K16" i="104"/>
  <c r="K16" i="110"/>
  <c r="K16" i="77"/>
  <c r="K15" i="118"/>
  <c r="D25" i="72"/>
  <c r="I25" i="72" s="1"/>
  <c r="I23" i="72"/>
  <c r="I23" i="73" l="1"/>
  <c r="D25" i="73"/>
  <c r="I25" i="73" s="1"/>
  <c r="L8" i="84" l="1"/>
</calcChain>
</file>

<file path=xl/sharedStrings.xml><?xml version="1.0" encoding="utf-8"?>
<sst xmlns="http://schemas.openxmlformats.org/spreadsheetml/2006/main" count="3140" uniqueCount="378">
  <si>
    <t>Total Expense</t>
  </si>
  <si>
    <t>All Prior Fiscal Years</t>
  </si>
  <si>
    <t>Total Revenue</t>
  </si>
  <si>
    <t>Unfunded</t>
  </si>
  <si>
    <t>Revenue or Expense Category</t>
  </si>
  <si>
    <t>TOTAL VS EXP</t>
  </si>
  <si>
    <t>TOTAL VS REV</t>
  </si>
  <si>
    <t>REV VS EXP</t>
  </si>
  <si>
    <t>-0- CHECK</t>
  </si>
  <si>
    <t>Project Description, Milestones and Service Impact</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</si>
  <si>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</si>
  <si>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</si>
  <si>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</si>
  <si>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</si>
  <si>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</si>
  <si>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</si>
  <si>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</si>
  <si>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</si>
  <si>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</si>
  <si>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</si>
  <si>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</si>
  <si>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</si>
  <si>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</si>
  <si>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Sales Tax Revenue</t>
  </si>
  <si>
    <t>Project Total: $464,582</t>
  </si>
  <si>
    <t>Project Total: $47,350</t>
  </si>
  <si>
    <t>Project Total: $80,345</t>
  </si>
  <si>
    <t>Project Total: $519,892</t>
  </si>
  <si>
    <t>Project Total: $13,258</t>
  </si>
  <si>
    <t>The objective of this project is to install vegetative living shoreline along 140 linear feet of shoreline in the North Indian River Lagoon. The target shoreline is located adjacent to a historically significant site (City Point Community Church in Cocoa) owned by Brevard County. Native shoreline vegetation will help to stabilize the shoreline and prevent excess nutrients and sediment from entering the lagoon, ultimately improving water quality and allowing for seagrass growth and reducing the number of algal blooms in the system.</t>
  </si>
  <si>
    <t>Project Total: $2,240</t>
  </si>
  <si>
    <t>Project Total: $8,384,856</t>
  </si>
  <si>
    <t>Project Total: $25,258,702</t>
  </si>
  <si>
    <t>Project Total: $11,505,796</t>
  </si>
  <si>
    <t>Project Total: $5,593,899</t>
  </si>
  <si>
    <t>Project Total: $12,595,567</t>
  </si>
  <si>
    <t>Project Total: $5,082,421</t>
  </si>
  <si>
    <t>Project Total: $3,977,547</t>
  </si>
  <si>
    <t>Project Total: $1,921,444</t>
  </si>
  <si>
    <t>Project Total: $3,036,852</t>
  </si>
  <si>
    <t>Project Total: $5,248,797</t>
  </si>
  <si>
    <t>Project Total: $1,977,345</t>
  </si>
  <si>
    <t>Project Total: $142,306</t>
  </si>
  <si>
    <t>Project Total: $533,646</t>
  </si>
  <si>
    <t>Project Total: $4,672,080</t>
  </si>
  <si>
    <t xml:space="preserve">Pilot project to repair or replace deficient sewer laterals in South Patrick Shores, Satellite Beach, and Indian Harbour Beach sewer area. </t>
  </si>
  <si>
    <t>Project Total: $840,000</t>
  </si>
  <si>
    <t>NATURAL RESOURCES MANAGEMENT DEPARTMENT</t>
  </si>
  <si>
    <t>Assessment Revenue</t>
  </si>
  <si>
    <t>Project Total: $180,000</t>
  </si>
  <si>
    <t>Project Total: $105,512</t>
  </si>
  <si>
    <t>Septic to sewer project for 15 properties. Planned for year 3. Will reduce nutrients to Indian River Lagoon.</t>
  </si>
  <si>
    <t>Septic to sewer project for 4 properties. Planned for year 3. Will reduce nutrients to Indian River Lagoon.</t>
  </si>
  <si>
    <t>Septic to sewer project for 31 properties in Micco. Currently in design phase. Will reduce nutrients to Indian River Lagoon.</t>
  </si>
  <si>
    <t>Septic to sewer project for 56 properties on East Merritt Island. Currently in design phase. Will reduce nutrients to Indian River Lagoon.</t>
  </si>
  <si>
    <t>Project Total: $28,917,142</t>
  </si>
  <si>
    <t>NATURAL RESOURCES DEPARTMENT</t>
  </si>
  <si>
    <t xml:space="preserve">  </t>
  </si>
  <si>
    <t xml:space="preserve">Project Total:  $    2,145,264 </t>
  </si>
  <si>
    <t>Project Total: $250,000</t>
  </si>
  <si>
    <t>Assessment Revenues</t>
  </si>
  <si>
    <t>Project Total: $100,000</t>
  </si>
  <si>
    <t>Project Total: $125,000</t>
  </si>
  <si>
    <t>Project Total: $150,000</t>
  </si>
  <si>
    <t>Project Total: $175,000</t>
  </si>
  <si>
    <t>Project Total: $275,000</t>
  </si>
  <si>
    <t>Project Total: $225,000</t>
  </si>
  <si>
    <t>Project Total: $195,000</t>
  </si>
  <si>
    <t>Project Total: $2,085,796</t>
  </si>
  <si>
    <t>Project Timeline: October 1, 2014 through November 30th, 2020</t>
  </si>
  <si>
    <t>Funded Program #: 6957105</t>
  </si>
  <si>
    <t>Project Timeline: June 28, 2016 through November 30th, 2024</t>
  </si>
  <si>
    <t>Funded Program #: 6964101</t>
  </si>
  <si>
    <t>Project Timeline: October 1, 2015 through November 30th, 2024</t>
  </si>
  <si>
    <t>Funded Program #: 513821</t>
  </si>
  <si>
    <t>Project Timeline: October 1, 2015 through November 30th, 2028</t>
  </si>
  <si>
    <t>Funded Program #: 6300115</t>
  </si>
  <si>
    <t>Project Timeline: June 28, 2016 through November 30th, 2023</t>
  </si>
  <si>
    <t>Funded Program #: 6964102</t>
  </si>
  <si>
    <t>Project Timeline: October 1, 2016 through November 30th, 2020</t>
  </si>
  <si>
    <t>Funded Program #: 6958101</t>
  </si>
  <si>
    <t>Funded Program #: 6964103</t>
  </si>
  <si>
    <t>Project Timeline: October 1, 2018 through November 30th, 2022</t>
  </si>
  <si>
    <t>Funded Program #: 6964227</t>
  </si>
  <si>
    <t>Project Timeline: October 1, 2010 through November 30th, 2020</t>
  </si>
  <si>
    <t>Funded Program #: 6550200</t>
  </si>
  <si>
    <t>Project Timeline: October 1, 2016 through October 30th, 2025</t>
  </si>
  <si>
    <t>Funded Program #: 6964204</t>
  </si>
  <si>
    <t>Project Timeline: October 1, 2015 through September 30th, 2024</t>
  </si>
  <si>
    <t>Project Timeline: October 1, 2018 through September 30th, 2021</t>
  </si>
  <si>
    <t>Funded Program #: 6551302</t>
  </si>
  <si>
    <t>Project Timeline: October 1, 2019 through September 30th, 2021</t>
  </si>
  <si>
    <t>Funded Program #: 6964401</t>
  </si>
  <si>
    <t>Funded Program #: 6964400</t>
  </si>
  <si>
    <t>Project Timeline: October 1, 2007 through September 30th, 2020</t>
  </si>
  <si>
    <t>Funded Program #: 6958404</t>
  </si>
  <si>
    <t>Project Timeline: October 1, 2018 through September 30th, 2020</t>
  </si>
  <si>
    <t>Funded Program #: 6958410</t>
  </si>
  <si>
    <t>Funded Program #: 6964403</t>
  </si>
  <si>
    <t>Funded Program #: 6957506</t>
  </si>
  <si>
    <t>Project Timeline: October 1, 2016 through September 30th, 2020</t>
  </si>
  <si>
    <t>Funded Program #: 6964503</t>
  </si>
  <si>
    <t>Funded Program #: 514446</t>
  </si>
  <si>
    <t>Project Timeline: October 1, 2017 through September 30th, 2024</t>
  </si>
  <si>
    <t>Funded Program #: 515504</t>
  </si>
  <si>
    <t>Project Timeline: October 1, 2017 through September 30th, 2019</t>
  </si>
  <si>
    <t>Funded Program #: 515324</t>
  </si>
  <si>
    <t>Funded Program #: 515506</t>
  </si>
  <si>
    <t>Funded Program #: 515505</t>
  </si>
  <si>
    <t>Funded Program #: 515326</t>
  </si>
  <si>
    <t>Funded Program #: 515503</t>
  </si>
  <si>
    <t>Project Timeline: August 1, 2017 through August 20th, 2022</t>
  </si>
  <si>
    <t>Funded Program #: 514982</t>
  </si>
  <si>
    <t>Project Timeline: May 18, 2018 through May 18th, 2021</t>
  </si>
  <si>
    <t>Funded Program #: 515493</t>
  </si>
  <si>
    <t>Funded Program #: 514984</t>
  </si>
  <si>
    <t>Project Timeline: August 1, 2017 through August 22th, 2022</t>
  </si>
  <si>
    <t>Funded Program #: 514983</t>
  </si>
  <si>
    <t>Project Timeline: April 11, 2018 through September 30th, 2022</t>
  </si>
  <si>
    <t>Funded Program #: 515980</t>
  </si>
  <si>
    <t>Funded Program #: 515011</t>
  </si>
  <si>
    <t>Funded Program #: 515494</t>
  </si>
  <si>
    <t>Funded Program #: 515981</t>
  </si>
  <si>
    <t>Project Timeline: May 18, 2017 through April 20th, 2021</t>
  </si>
  <si>
    <t>Funded Program #: 6572205</t>
  </si>
  <si>
    <t>Project Timeline: December 19, 2017 through May 6th, 2020</t>
  </si>
  <si>
    <t>Funded Program #: 6572204</t>
  </si>
  <si>
    <t>Project Timeline: May 18, 2017 through April 19th, 2021</t>
  </si>
  <si>
    <t>Funded Program #: 6572203</t>
  </si>
  <si>
    <t>Project Timeline: June 14, 2017 through August 23th, 2020</t>
  </si>
  <si>
    <t>Funded Program #: 6572301</t>
  </si>
  <si>
    <t>Project Timeline: October 1, 2019 through September 30th, 2020</t>
  </si>
  <si>
    <t>Funded Program #: 6572502</t>
  </si>
  <si>
    <t>Funded Program #: 6572503</t>
  </si>
  <si>
    <t>Project Timeline: May 18, 2017 through October 28th, 2021</t>
  </si>
  <si>
    <t>Funded Program #: 6572403</t>
  </si>
  <si>
    <t>Project Timeline: October 1, 2018 through December 31th, 2027</t>
  </si>
  <si>
    <t>Funded Program #: 6572404</t>
  </si>
  <si>
    <t>Funded Program #: 6964107</t>
  </si>
  <si>
    <t>Funded Program #: 6964217</t>
  </si>
  <si>
    <t>Funded Program #: 6964218</t>
  </si>
  <si>
    <t>Funded Program #: 6964219</t>
  </si>
  <si>
    <t>Funded Program #: 6964220</t>
  </si>
  <si>
    <t>Funded Program #: 6964221</t>
  </si>
  <si>
    <t>Funded Program #: 6964222</t>
  </si>
  <si>
    <t>Funded Program #: 6964212</t>
  </si>
  <si>
    <t>Funded Program #: 6964223</t>
  </si>
  <si>
    <t>Funded Program #: 6964407</t>
  </si>
  <si>
    <t>Funded Program #: 6964408</t>
  </si>
  <si>
    <t>Funded Program #: 6964411</t>
  </si>
  <si>
    <t>Funded Program #: 6964410</t>
  </si>
  <si>
    <t>Funded Program #: 6964409</t>
  </si>
  <si>
    <t>Funded Program #: 6964412</t>
  </si>
  <si>
    <t>Funded Program #: 6964302</t>
  </si>
  <si>
    <t>Funded Program #: 6964303</t>
  </si>
  <si>
    <t>Funded Program #: 6964108</t>
  </si>
  <si>
    <t>Funded Program #: 6964109</t>
  </si>
  <si>
    <t>Funded Program #: 6964110</t>
  </si>
  <si>
    <t>Funded Program #: 6964224</t>
  </si>
  <si>
    <t>Funded Program #: 6964225</t>
  </si>
  <si>
    <t>Funded Program #: 6964226</t>
  </si>
  <si>
    <t>Funded Program #: 6964413</t>
  </si>
  <si>
    <t>Funded Program #: 6964414</t>
  </si>
  <si>
    <t>Funded Program #: 6964415</t>
  </si>
  <si>
    <t>Funded Program #: 6964416</t>
  </si>
  <si>
    <t>Funded Program #: 6964417</t>
  </si>
  <si>
    <t>Funded Program #: 6964418</t>
  </si>
  <si>
    <t>Funded Program #: 6964419</t>
  </si>
  <si>
    <t>Funded Program #: 515501</t>
  </si>
  <si>
    <t>Funded Program #: 6964420</t>
  </si>
  <si>
    <t>Funded Program #: 6964504</t>
  </si>
  <si>
    <t>Funded Program #: 6964421</t>
  </si>
  <si>
    <t>Funded Program #: 6964505</t>
  </si>
  <si>
    <t>Funded Program #: 515502</t>
  </si>
  <si>
    <t>Funded Program #: 6964506</t>
  </si>
  <si>
    <r>
      <t xml:space="preserve">Funded Program </t>
    </r>
    <r>
      <rPr>
        <i/>
        <sz val="11"/>
        <rFont val="Calibri"/>
        <family val="2"/>
        <scheme val="minor"/>
      </rPr>
      <t>#</t>
    </r>
    <r>
      <rPr>
        <sz val="11"/>
        <rFont val="Calibri"/>
        <family val="2"/>
        <scheme val="minor"/>
      </rPr>
      <t>: 6964507</t>
    </r>
  </si>
  <si>
    <r>
      <t xml:space="preserve">Funded Program </t>
    </r>
    <r>
      <rPr>
        <i/>
        <sz val="11"/>
        <rFont val="Calibri"/>
        <family val="2"/>
        <scheme val="minor"/>
      </rPr>
      <t>#</t>
    </r>
    <r>
      <rPr>
        <sz val="11"/>
        <rFont val="Calibri"/>
        <family val="2"/>
        <scheme val="minor"/>
      </rPr>
      <t>:  6964508</t>
    </r>
  </si>
  <si>
    <t>Funded Program #:  6964509</t>
  </si>
  <si>
    <t>Funded Program #:  6964510</t>
  </si>
  <si>
    <t>Project Timeline: October 1, 2017 through September 30th, 2020</t>
  </si>
  <si>
    <t>Funded Program #: 6964105</t>
  </si>
  <si>
    <t>Funded Program #: 6964104</t>
  </si>
  <si>
    <t>Funded Program #: 6964106</t>
  </si>
  <si>
    <t>Project Timeline: August 1, 2017 through September 30th, 2021</t>
  </si>
  <si>
    <t>Funded Program #: 6964404</t>
  </si>
  <si>
    <t>Project Timeline: October 1, 2019 through October 1st, 2020</t>
  </si>
  <si>
    <t>Funded Program #: 6964115</t>
  </si>
  <si>
    <t>Funded Program #: 6964114</t>
  </si>
  <si>
    <t>Funded Program #: 6964113</t>
  </si>
  <si>
    <t>Funded Program #: 6964111</t>
  </si>
  <si>
    <t>Funded Program #: 6964112</t>
  </si>
  <si>
    <t>Funded Program #: 6964422</t>
  </si>
  <si>
    <t>Funded Program #: 6964304</t>
  </si>
  <si>
    <t>Funded Program #: 6964423</t>
  </si>
  <si>
    <t>Funded Program #: 6964502</t>
  </si>
  <si>
    <t xml:space="preserve">Project Total: $200,000 </t>
  </si>
  <si>
    <t>Breezeway is an older development located between U.S. Highway 1 and the Florida East Coast Railroad north of S R 528.  The area has an inadequate drainage system incapable of preventing flooding of roadways and private property.  This project consists of upgrading the existing drainage system to reduce flooding by installing an exfiltration system. In F Y 2018-2019 a survey was completed and in F Y 2019-2020 design, permitting and construction will be completed. This increases flood protection for homes, businesses and critical public infrastructure.  Each completed flood project increases the level of protection provided in Brevard and reduces risk to people, infrastructure and habitat.  Delaying the project may continue to subject the residents to recurring flooding.</t>
  </si>
  <si>
    <t xml:space="preserve">Project Total: $1,453,500 </t>
  </si>
  <si>
    <t>Project Total: $2,772,412</t>
  </si>
  <si>
    <t xml:space="preserve">Project Total: $1,910,000 </t>
  </si>
  <si>
    <t xml:space="preserve">This project includes diverting two West Port Saint John outfalls into Fay Lake which will serve as a regional stormwater treatment pond.  Project implementation was delayed to fund the Chain of Lakes Project and other flood projects including those in West Cocoa.  Construction is divided into three phases; with Phase 1 and 2 improving the quality of stormwater discharges into the Saint Johns River.  Phase 3 will decrease residential flooding in the area. In F Y 2015-2016 Permitting and design began. In F Y 2020 Permitting and design will be complete. The construction timeline is as follows: F Y 2021 Phase 1, F Y 2027 Phase 2, F Y 2028 Phase 3 contingent on grant funding. This water quality/flood control project protects homes, businesses and critical public infrastructure.  Each completed flood project increases the level of protection provided in Brevard and reduces risk to people, infrastructure and habitat.  </t>
  </si>
  <si>
    <t xml:space="preserve">Project Total: $3,350,000 </t>
  </si>
  <si>
    <t>This project consists of improving the drainage channel and upsizing culverts between S R 520 and Pluckebaum Road and along Pluckebaum Road, Barnett Road, and at Adamson Road and S R 520 in West Cocoa.  This project is a portion of a multiphase regional stormwater improvement plan. In F Y 2018-2021 purchase land and easements, complete design, and permitting and initiate construction. In F Y 2022 completion of construction will occur.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</si>
  <si>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$437,239 </t>
  </si>
  <si>
    <t xml:space="preserve">Project Total: $484,393 </t>
  </si>
  <si>
    <t xml:space="preserve">Project Total: $923,270 </t>
  </si>
  <si>
    <t>This project consists of acquisition of repetitive loss properties through the Federal Emergency Management Agency property buy-out program to remove the properties from the flood zones in Rockledge, North Cocoa and North Merritt Island.  This project is dependent on obtaining federal funding. This project removes properties from flood prone areas. In F Y 2020-2021 Land purchases are anticipated to begin. This increases flood protection for homes and critical public infrastructure.  Each completed flood project increases the level of protection provided in Brevard and reduces risk to people, infrastructure, and habitat.  Delaying the project may continue to subject the residents to recurring flooding.</t>
  </si>
  <si>
    <t xml:space="preserve">Project Total: $1,170,500 </t>
  </si>
  <si>
    <t>Funded Program #: Not Applicable</t>
  </si>
  <si>
    <t xml:space="preserve">Project Total: $650,000 </t>
  </si>
  <si>
    <t>This project improves control structures and creates a regional flood impoundment in West Cocoa.  This project is a portion of a multiphase regional stormwater improvement plan. In F Y 2020-2021 Land acquisition, design, and permitting will begin. In  F Y 2022 Completion of construction is expected.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</si>
  <si>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The area of North Merritt Island located north of S R 528 has experienced significant flooding on multiple occasions.  An analysis considering the flood reduction benefits of adding pumps at four North Merritt Island locations found the most cost effective option is the installation of a permanent electrical hydraulic pump with a diesel backup generator on Hall Road to decrease the duration of flooding. In F Y 2016-2017 Planning and initial design was completed. In F Y 2017-2018 Initial land acquisition/easement and permitting occurred. In F Y 2018-2019 Final permitting occurred. In F Y 2019-2020 Construction is  to be complete.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</si>
  <si>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$1,231,536 </t>
  </si>
  <si>
    <t>Project design includes diverting stormwater runoff from West Crisafulli Road southward towards Church Street through the Florida Inland Navigation District (F I N D) drainage ditch system to an existing outfall that discharges to the west into the Indian River Lagoon to relieve recurring flooding problems on the west side of North Courtenay Parkway. In F Y 2018-2019 F I N D coordination and land acquisition occurred.  In F Y 2019-2020 Phase 2 will begin which is to Initiate construction.  In F Y 2022-2023 Phase 3 will begin which is to Improve conveyance systems. In F Y 2024-2025 Phase 4 will begin which is to Complete construction.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</si>
  <si>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Project Total: $1,082,312</t>
  </si>
  <si>
    <t xml:space="preserve">Project Total: $620,000 </t>
  </si>
  <si>
    <t>Areas in Micco, around Central Avenue, have inadequate drainage and treatment which has resulted in flooding  This project consists of the construction of a stormwater pond to alleviate stormwater runoff issues. This project will increase the capacity of the stormwater system and reduce nutrients in stormwater discharging to the Indian River Lagoon by denitrification and phosphorus binding systems. In F Y 2017-2018 Voluntary acquisition began. In F Y 2018-2020 Survey, Design and Permitting is to be completed. In F Y 2021 Construction will occur, if land acquisition is successful.  This increases flood protection for homes and critical public infrastructure.  Each completed flood project increases the level of protection provided in Brevard and reduces risk to people, infrastructure, and habitat.  Delaying the project may continue to subject the residents to recurring flooding.</t>
  </si>
  <si>
    <t>Project Total: $2,611,187</t>
  </si>
  <si>
    <t xml:space="preserve">Project Total: $108,000 </t>
  </si>
  <si>
    <t xml:space="preserve">Project Total: $135,000 </t>
  </si>
  <si>
    <t>Project will consist of in-line denitrification bubble-up filtration bed driven by stream flow and/or a small pump.  Flow through the bed will remove nitrogen in the stormwater.  This project is anticipated to be in cooperation with the City of Melbourne. In F Y 2019-2020 Design, permitting and construction is to be completed.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</si>
  <si>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$1,811,478 </t>
  </si>
  <si>
    <t>This consists of a four (4) acre retention pond and denitrification chamber between Pines Industrial Park and East Coast Railroad.  Land was purchased for $517,668 to improve drainage for Pines Industrial Park and provide treatment for the Barnes Boulevard and U.S. 1 intersection.  Construction and expansion of the new pond will improve drainage and remove nutrients. In F Y 2016-2017 Land acquisition and base materials were obtained for construction. In F Y 2018-2019 Final design, permitting and construction is to be completed. In F Y 2020 Monitoring will occur. This increases flood protection for businesses and critical public infrastructure.  Each completed project increases the level of protection provided in Brevard County and reduces risk to people, infrastructure and habitat.</t>
  </si>
  <si>
    <t xml:space="preserve">Project Total: $211,000 </t>
  </si>
  <si>
    <t>Construct a baffle box to treat stormwater discharging to the Indian River Lagoon from a commercial &amp; residential basin. In F Y 2018-2019  Land acquisition and design is to be completed. In F Y 2019-2020 Construction is to be completed.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</si>
  <si>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$110,000 </t>
  </si>
  <si>
    <t xml:space="preserve">Project Total: $60,000 </t>
  </si>
  <si>
    <t>Atlantic Avenue in the Canova Beach Vacation Homesites subdivision is an older development located west of A 1 A.  The area has an inadequate drainage system incapable of preventing flooding of roadways and private property.  This project consists of upgrading the existing drainage system to reduce flooding by installing an exfiltration system. Stormwater Assessments will be contributed to the Public Works construction of this project as part of a pavement rehabilitation project. In F Y 2018-2019 and F Y 2019-2020 Survey, design, permitting, and construction is to be completed.  This increases flood protection for homes and critical public infrastructure.  Each completed flood project increases the level of protection provided in Brevard and reduces risk to people, infrastructure, and habitat.  Delaying the project may continue to subject the residents to recurring flooding.</t>
  </si>
  <si>
    <t xml:space="preserve">Project Total: $922,000 </t>
  </si>
  <si>
    <t>This consists of the modeling, design and installation of denitrification bioreactors in Brevard County drainage ditches within District 5. It addresses nutrient loading by using groundwater/stormwater treatment technologies to intercept nutrient-laden waters prior to discharge into the Indian River Lagoon. In F Y 2014-2015 Modeling/prioritization was completed. In F Y 2016-2017 Top priority sites were designated. In F Y 2018-2019 Highest priority sites were designed. In F Y 2019-2020 Designed sites are to be constructed. In F Y 2020-2024 Additional sites will be identified and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t>
  </si>
  <si>
    <t>This consists of the modeling, design and installation of denitrification bioreactors in Brevard County drainage ditches within District 4. It addresses nutrient loading by using groundwater/stormwater treatment technologies to intercept nutrient-laden waters prior to discharge into the Indian River Lagoon. In F Y 2014-2015 Modeling/prioritization was completed. In F Y 2016-2017 Top priority sites were designated. In F Y 2018-2019 Highest priority sites were designed. In F Y 2019-2020 Designed sites are to be constructed. In F Y 2020-2024 Additional sites will be identified and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t>
  </si>
  <si>
    <t xml:space="preserve">Project Total: $435,670 </t>
  </si>
  <si>
    <t xml:space="preserve">Project Total: $420,000 </t>
  </si>
  <si>
    <t>Project Total: $1,815,164</t>
  </si>
  <si>
    <t xml:space="preserve">Oyster Gardening is a citizen-based oyster propagation program where juvenile oysters are raised under lagoon-front homeowner's docks and used to populate constructed oyster reefs. The Oyster Gardening program trains local citizens representing over 1,100 shoreline locations as citizen scientists to grow oysters off their dock for lagoon restoration projects.  Oyster Gardening in a necessary component of oyster restoration in Brevard County to stock live native oysters in areas of the lagoon that do not yet have a natural abundance of oysters reproducing and recruiting. In F Y 2015-2018 Live oyster propagation and oyster gardening training workshops occurred. In F Y 2015-2017 3 pilot reefs were tested and demonstration sites were constructed. In F Y 2017-2024 additional reef construction and monitoring will occur.  Oyster restoration is expected  to reduce nutrient pollution, algal blooms, turbidity, and shoreline erosion.   </t>
  </si>
  <si>
    <t>The continuation of restoration efforts initiated through the State Legislature and continuing forward through the Save Our Indian River Lagoon Program. Project is targeting the removal of extensive amounts of organic muck deposits created by decades of runoff, erosion and nutrient loading.  This project will remove 635,000 cubic yards of muck sediment from the Indian River Lagoon within the  Sykes Creek system. This will remove up to 384 tons of nitrogen and 82 tons of total phosphorus contained within the muck deposits. In F Y 2016-2017 Permitting was completed. In F Y 2017-2018 Request for Proposals were conducted and all proposals were rejected. In F Y 2018-2019 the project is to be bid.</t>
  </si>
  <si>
    <t>Project is targeting the removal of extensive amounts of organic muck deposits created by decades of runoff, erosion and nutrient loading.  This project will remove 250,000 cubic yards of muck sediment from the Indian River Lagoon system adjacent to the Eau Gallie River area. This will reduce nutrient fluxes to the lagoon from substances contained within the muck deposits by up to 7,972 pounds of nitrogen per year and 1,482 pounds of phosphorus per year. In F Y 2016-2017 Permitting was initiated under legislative funding. In F Y 2018-2019 multi-year construction will begin.</t>
  </si>
  <si>
    <t>Restoration efforts through the Save Our Indian River Lagoon Program. Project is targeting the removal of extensive amounts of organic muck deposits created by decades of runoff, erosion and nutrient loading.  This project will remove 285,000 cubic yards of muck sediment from the North Indian River lagoon within the Titusville area. In F Y 2018-2019 Permitting and bidding are to be completed, and in F Y 2019-2020 multi-year dredging project will begin.</t>
  </si>
  <si>
    <t>Septic to sewer project for 91 properties on East Merritt Island. Design phase to continue through April 2019. Construction phase to being November 2019.</t>
  </si>
  <si>
    <t>Septic to sewer project for 148 properties on Newfound Harbor, Merritt Island. Design phase to continue through August 2019. Construction phase to being April 2020.</t>
  </si>
  <si>
    <t>Fiscal Year 
2020</t>
  </si>
  <si>
    <t xml:space="preserve">This consists of the modeling, design and installation of denitrification bioreactors in Brevard County drainage ditches. It addresses nutrient loading by using groundwater/stormwater treatment technologies to intercept nutrient-laden waters prior to discharge into the Indian River Lagoon.  These channel/ ditch denitrification bioreactors will assist the County in meeting nutrient load reductions  mandated by the state for the Indian River Lagoon. Land Acquisition and Planning and design will be done in F Y 2020. Construction will be done in F Y 2021.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  </t>
  </si>
  <si>
    <t xml:space="preserve">This consists of the modeling, design and installation of denitrification bioreactors in Brevard County drainage ditches. It addresses nutrient loading by using groundwater/stormwater treatment technologies to intercept nutrient-laden waters prior to discharge into the Indian River Lagoon.  These channel/ ditch denitrification bioreactors will assist the County in meeting nutrient load reductions  mandated by the state for the Indian River Lagoon. Land Acquisition and Planning and design will be done in F Y 2020. Construction will be done in F Y 2020 as well.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  </t>
  </si>
  <si>
    <t xml:space="preserve">This consists of the design and installation of a denitrification bioreactor at the outfall of an existing Brevard County stormwater pond. It addresses nutrient loading by using groundwater/stormwater treatment technologies to intercept nutrient-laden waters prior to discharge in the Indian River Lagoon. The denitrification bioreactor will assist the county in meeting nutrient load reductions mandated by the state for the Indian River Lagoon. In F Y 2018-2020 Project design will occur, and in F Y 2019-2020 Construction will occur.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        </t>
  </si>
  <si>
    <t xml:space="preserve">This consists of the modeling, design and installation of a denitrification bioreactor in a Brevard County drainage ditch. It addresses nutrient loading by using groundwater/stormwater treatment technologies to intercept nutrient-laden waters prior to discharge into the Indian River Lagoon.  These channel/ ditch denitrification bioreactors will assist the County in meeting nutrient load reductions mandated by the state for the Indian River Lagoon. Land Acquisition, planning, design, and construction will be done in F Y 2019-2020.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 </t>
  </si>
  <si>
    <t>Project Total: $123,030</t>
  </si>
  <si>
    <t>Project Total: $164,390</t>
  </si>
  <si>
    <t>Project Total: $182,735</t>
  </si>
  <si>
    <t>Project Total: $126,498</t>
  </si>
  <si>
    <t>Project Total: $178,876</t>
  </si>
  <si>
    <t>Project Total: $116,800</t>
  </si>
  <si>
    <t>Septic to sewer project for 140 properties in Indian River Isles subdivision. Design phase to continue through February 2019. Construction phase to being October 2019.</t>
  </si>
  <si>
    <t>This project consists of the modeling, design, and installation of a stormwater pond in the upper end of the Eau Gallie drainage system. The pond addresses nutrient loading by using stormwater technologies to intercept nutrient-laden waters prior to discharge into the Indian River Lagoon and assists the County in meeting nutrient load reductions mandated by the state for the Indian River Lagoon.  In F Y 2018-2019 Land acquisition occurred, in F Y 2019-2020 Design will be completed, and in F Y 2019-2020 Construction will begin.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</si>
  <si>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This consists of the modeling, design and installation of denitrification bioreactors beside an existing stormwater pond. It addresses nutrient loading by using groundwater/stormwater treatment technologies to intercept nutrient-laden waters prior to discharge into the Indian River Lagoon.  The denitrification bioreactors will assist the County in meeting nutrient load reductions  mandated by the state for the Indian River Lagoon. Land Acquisition and Planning and design will be done in F Y 2019-2020 and construction will begin.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</si>
  <si>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The removal of accumulated muck from 30 canals on central Merritt Island with cost share from District 2 maintenance dredging funds. This project will remove approximately 200,000 cubic yards of muck, 80 tons of nitrogen, and 16 tons of phosphorus. In F Y 2017-2018 permitting was initiated and in F Y 2018-2019 multi-year construction is expected to begin.</t>
  </si>
  <si>
    <t>PROGRAM NAME: STORMWATER</t>
  </si>
  <si>
    <t>PROJECT TITLE: BREEZEWAY D 1</t>
  </si>
  <si>
    <t>PROJECT TITLE: 
WEST COCOA COX ROAD D 1</t>
  </si>
  <si>
    <t>PROJECT TITLE: DITCH OUTFALL DENITRIFICATION D 1</t>
  </si>
  <si>
    <t>PROJECT TITLE: FAY LAKE D 1</t>
  </si>
  <si>
    <t>PROJECT TITLE: 
WEST COCOA 520 - PLUCKEBAUM CONNECTOR D 1</t>
  </si>
  <si>
    <t>PROJECT TITLE: SCOTTSMOOR C D 1</t>
  </si>
  <si>
    <t>PROJECT TITLE: 
SCOTTSMOOR I D 1</t>
  </si>
  <si>
    <t>PROJECT TITLE: DITCH OUTFALL DENITRIFICATION D 2</t>
  </si>
  <si>
    <t>PROJECT TITLE: FEDERAL EMERGENCY MANAGEMENT AGENCY BUYOUT D  2</t>
  </si>
  <si>
    <t>PROJECT TITLE: 
MUD LAKE - WEST COCOA D 2</t>
  </si>
  <si>
    <t>PROJECT TITLE: NATIONAL AERONAUTICS AND SPACE ADMINISTRATION DRAINAGE IMPROVEMENT D  2</t>
  </si>
  <si>
    <t>PROJECT TITLE: WEST CRISAFULLI ROAD - CHURD ROAD DRAINAGE IMPROVEMENTS D 2</t>
  </si>
  <si>
    <t>PROJECT TITLE: DITCH OUTFALL DENITRIFICATION D 3</t>
  </si>
  <si>
    <t>PROJECT TITLE: MICCO CENTRAL D 3</t>
  </si>
  <si>
    <t>PROJECT TITLE: DITCH OUTFALL DENITRIFICATION D 4</t>
  </si>
  <si>
    <t>PROJECT TITLE: JOHNSON JR HIGH POND DENITRIFICATION PHASE 2 D 4</t>
  </si>
  <si>
    <t>PROJECT TITLE: OTTER CREEK BASIN OUTFALL D 4</t>
  </si>
  <si>
    <t>PROJECT TITLE: PINES INDUSTRIAL POND D 4</t>
  </si>
  <si>
    <t>PROJECT TITLE: RUBY ST BAFFLE BOX D 4</t>
  </si>
  <si>
    <t xml:space="preserve">PROJECT TITLE: SUNTREE IN CHANNEL DENITRIFICATION D 4 </t>
  </si>
  <si>
    <t>PROJECT TITLE: ATLANTIC AVENUE D 5</t>
  </si>
  <si>
    <t>PROJECT TITLE: DITCH OUTFALL DENITRIFICATION D 5</t>
  </si>
  <si>
    <t>PROJECT TITLE: FOUNTAINHEAD STORMWATER SYSTEM D 5</t>
  </si>
  <si>
    <t>PROJECT TITLE: HOOVER AND OCEAN PARK STORMWATER IMPROVEMENTS D 5</t>
  </si>
  <si>
    <t>PROJECT TITLE: COUNTY WIDE OYSTER GARDENING</t>
  </si>
  <si>
    <t>PROGRAM NAME: SAVE OUR INDIAN RIVER LAGOON</t>
  </si>
  <si>
    <t>PROJECT TITLE: LIVING SHORELINES OYSTER REEF-BANANA</t>
  </si>
  <si>
    <t>PROJECT TITLE: LIVING SHORELINES OYSTER REEF-BANANA-BREVARD</t>
  </si>
  <si>
    <t>PROJECT TITLE: LIVING SHORELINES OYSTER REEF-CENTRAL</t>
  </si>
  <si>
    <t>PROJECT TITLE: LIVING SHORELINES OYSTER REEF-NORTH</t>
  </si>
  <si>
    <t>PROJECT TITLE: LIVING SHORELINES OYSTER REEF-NORTH-INDIAN RIVER DRIVE</t>
  </si>
  <si>
    <t>PROJECT TITLE: LIVING SHORELINES PLANTING-NORTH-INDIAN RIVER DRIVE</t>
  </si>
  <si>
    <t>PROJECT TITLE: MUCK REMOVAL-BANANA-GRAND CANAL-MUCK</t>
  </si>
  <si>
    <t>PROJECT TITLE: MUCK REMOVAL-BANANA-MERRITT ISLAND PHASE I</t>
  </si>
  <si>
    <t>PROJECT TITLE: MUCK REMOVAL-BANANA-SYKES CREEK MUCK REMOVAL</t>
  </si>
  <si>
    <t>PROJECT TITLE: MUCK REMOVAL-NORTH-EAU GALLIE NORTHWEST-MUCK</t>
  </si>
  <si>
    <t>PROJECT TITLE: MUCK REMOVAL-NORTH-NATIONAL AERONAUTICS AND SPACE ADMINISTRATION CAUSEWAY EAST-MUCK</t>
  </si>
  <si>
    <t>PROGRAM NAME: 
SAVE OUR INDIAN RIVER LAGOON</t>
  </si>
  <si>
    <t>PROJECT TITLE: MUCK REMOVAL-NORTH-ROCKLEDGE B-MUCK</t>
  </si>
  <si>
    <t>PROJECT TITLE: MUCK REMOVAL-NORTH-TITUSVILLE EAST -MUCK</t>
  </si>
  <si>
    <t>PROJECT TITLE: 
MUCK REMOVAL-NORTH-TITUSVILLE WEST- MUCK</t>
  </si>
  <si>
    <t>PROJECT TITLE: 
SEPTIC REMOVAL-BANANA-SYKES CREEK M</t>
  </si>
  <si>
    <t xml:space="preserve">PROJECT TITLE: SEPTIC REMOVAL-BANANA-SYKES CREEK N </t>
  </si>
  <si>
    <t xml:space="preserve">
PROJECT TITLE: SEPTIC REMOVAL-BANANA-SYKES CREEK T </t>
  </si>
  <si>
    <t xml:space="preserve">PROJECT TITLE: SEPTIC REMOVAL-CENTRAL-MICCO </t>
  </si>
  <si>
    <t>PROJECT TITLE: SEPTIC REMOVAL-NORTH-SOUTH BEACHES O</t>
  </si>
  <si>
    <t>PROJECT TITLE: SEPTIC REMOVAL-NORTH-SOUTH BEACHES P</t>
  </si>
  <si>
    <t>PROJECT TITLE: SEPTIC REMOVAL-NORTH-SOUTH CENTRAL C</t>
  </si>
  <si>
    <t>PROJECT TITLE: SEWER LATERALS-BANANA-SATELLITE BEACH PILOT PROJECT</t>
  </si>
  <si>
    <t>PROJECT TITLE: DITCH OUTFALL DENITRIFICATION-BANANA-BASIN 388</t>
  </si>
  <si>
    <t>PROJECT TITLE: DITCH OUTFALL DENITRIFICATION-BANANA-BASIN 476</t>
  </si>
  <si>
    <t>PROJECT TITLE: DITCH OUTFALL DENITRIFICATION-BANANA-BASIN 650</t>
  </si>
  <si>
    <t>PROJECT TITLE: DITCH OUTFALL DENITRIFICATION-BANANA-BASIN 815</t>
  </si>
  <si>
    <t>PROJECT TITLE: DITCH OUTFALL DENITRIFICATION-BANANA-BASIN 901</t>
  </si>
  <si>
    <t>PROJECT TITLE: DITCH OUTFALL DENITRIFICATION-BANANA-BASIN 963</t>
  </si>
  <si>
    <t>PROJECT TITLE: DITCH OUTFALL DENITRIFICATION-BANANA-BASIN 973</t>
  </si>
  <si>
    <t>PROJECT TITLE: DITCH OUTFALL DENITRIFICATION-BANANA-BASIN 989</t>
  </si>
  <si>
    <t>PROJECT TITLE: DITCH OUTFALL DENITRIFICATION-BANANA-BASIN 992</t>
  </si>
  <si>
    <t>PROJECT TITLE: DITCH OUTFALL DENITRIFICATION-BANANA-BASIN 1304</t>
  </si>
  <si>
    <t>PROJECT TITLE: DITCH OUTFALL DENITRIFICATION-BANANA-BASIN 1317</t>
  </si>
  <si>
    <t>PROJECT TITLE: DITCH OUTFALL DENITRIFICATION-BANANA-BASIN 1350</t>
  </si>
  <si>
    <t>PROJECT TITLE: DITCH OUTFALL DENITRIFICATION-BANANA-BASIN 1343</t>
  </si>
  <si>
    <t>PROJECT TITLE: DITCH OUTFALL DENITRIFICATION-BANANA-BASIN 1329</t>
  </si>
  <si>
    <t>PROJECT TITLE: DITCH OUTFALL DENITRIFICATION-BANANA-BASIN 1366</t>
  </si>
  <si>
    <t>PROJECT TITLE: DITCH OUTFALL DENITRIFICATION-CENTRAL-BASIN 1562</t>
  </si>
  <si>
    <t>PROJECT TITLE: DITCH OUTFALL DENITRIFICATION-CENTRAL-BASIN 1762</t>
  </si>
  <si>
    <t>PROJECT TITLE: DITCH OUTFALL DENITRIFICATION-NORTH-BASIN 408</t>
  </si>
  <si>
    <t>PROJECT TITLE: DITCH OUTFALL DENITRIFICATION-NORTH-BASIN 454</t>
  </si>
  <si>
    <t>PROJECT TITLE: DITCH OUTFALL DENITRIFICATION-NORTH-BASIN 626</t>
  </si>
  <si>
    <t>PROJECT TITLE: DITCH OUTFALL DENITRIFICATION-NORTH-BASIN 1077</t>
  </si>
  <si>
    <t>PROJECT TITLE: DITCH OUTFALL DENITRIFICATION-NORTH-BASIN 1078</t>
  </si>
  <si>
    <t>PROJECT TITLE: DITCH OUTFALL DENITRIFICATION-NORTH-BASIN 1151</t>
  </si>
  <si>
    <t>PROJECT TITLE: DITCH OUTFALL DENITRIFICATION-NORTH-BASIN 1256</t>
  </si>
  <si>
    <t>PROJECT TITLE: DITCH OUTFALL DENITRIFICATION-NORTH-BASIN 1273</t>
  </si>
  <si>
    <t>PROJECT TITLE: DITCH OUTFALL DENITRIFICATION-NORTH-BASIN 1298</t>
  </si>
  <si>
    <t>PROJECT TITLE: DITCH OUTFALL DENITRIFICATION-NORTH-BASIN 1301</t>
  </si>
  <si>
    <t>PROJECT TITLE: DITCH OUTFALL DENITRIFICATION-NORTH-BASIN 1324</t>
  </si>
  <si>
    <t>PROJECT TITLE: DITCH OUTFALL DENITRIFICATION-NORTH-BASIN 1335</t>
  </si>
  <si>
    <t>PROJECT TITLE: DITCH OUTFALL DENITRIFICATION-NORTH-BASIN 1342</t>
  </si>
  <si>
    <t>PROJECT TITLE: DITCH OUTFALL DENITRIFICATION-NORTH-BASIN 1349</t>
  </si>
  <si>
    <t>PROJECT TITLE: DITCH OUTFALL DENITRIFICATION-NORTH-BASIN 1367</t>
  </si>
  <si>
    <t>PROJECT TITLE: DITCH OUTFALL DENITRIFICATION-NORTH-BASIN 1368</t>
  </si>
  <si>
    <t>PROJECT TITLE: DITCH OUTFALL DENITRIFICATION-NORTH-BASIN 1377</t>
  </si>
  <si>
    <t>PROJECT TITLE: DITCH OUTFALL DENITRIFICATION-NORTH-BASIN 1399</t>
  </si>
  <si>
    <t>PROJECT TITLE: DITCH OUTFALL DENITRIFICATION-NORTH-BASIN 1409</t>
  </si>
  <si>
    <t>PROJECT TITLE: DITCH OUTFALL DENITRIFICATION-NORTH-BASIN 1416</t>
  </si>
  <si>
    <t>PROJECT TITLE: DITCH OUTFALL DENITRIFICATION-NORTH-BASIN 1419</t>
  </si>
  <si>
    <t>PROJECT TITLE: DITCH OUTFALL DENITRIFICATION-NORTH-BASIN 1434</t>
  </si>
  <si>
    <t>PROJECT TITLE: DITCH OUTFALL DENITRIFICATION-NORTH-BASIN 1439</t>
  </si>
  <si>
    <t>PROJECT TITLE: DITCH OUTFALL DENITRIFICATION-NORTH-BASIN 1445</t>
  </si>
  <si>
    <t>PROJECT TITLE: DITCH OUTFALL DENITRIFICATION-NORTH-FLOUNDER CREEK POND</t>
  </si>
  <si>
    <t>PROJECT TITLE: WET POND-NORTH-HUNTINGTON POND DENITRIFICATION RETROFIT</t>
  </si>
  <si>
    <t>PROJECT TITLE: DITCH OUTFALL DENITRIFICATION-NORTH-JOHNS ROAD POND</t>
  </si>
  <si>
    <t>PROJECT TITLE: WET POND-NORTH-KINGSMILL AURORA PHASE I I</t>
  </si>
  <si>
    <t>PROJECT TITLE: JOHNS ROAD BASIN 51 NORTH DITCH DENITRIFICATION D 1</t>
  </si>
  <si>
    <t>PROJECT TITLE: BURKHOLM ROAD BASIN 100 NORTH DITCH DENITRIFICATION D 1</t>
  </si>
  <si>
    <t>PROJECT TITLE: WILEY ROAD BASIN 193 NORTH DITCH DENITRIFICATION D 1</t>
  </si>
  <si>
    <t>PROJECT TITLE: CARTER ROAD BASIN 115 NORTH DITCH DENITRIFICATION D 1</t>
  </si>
  <si>
    <t>PROJECT TITLE: BROADWAY POND BASIN 832 NORTH DITCH DENITRIFICATION D 1</t>
  </si>
  <si>
    <t>PROJECT TITLE: PUBLIC WORKS BIOREACTOR-BASIN 1298 NORTH D 4</t>
  </si>
  <si>
    <t>PROJECT TITLE: FLEMING GRANT BASIN 2134 CENTRAL DITCH DENITRIFICATION D 3</t>
  </si>
  <si>
    <t>PROJECT TITLE: SEA GULL BIOREACTOR-BASIN 1304 BANANA D 4</t>
  </si>
  <si>
    <t>Project TimeLine: September 30, 2018 through September 30th, 2021</t>
  </si>
  <si>
    <t xml:space="preserve">Project is removing approximately 125,000 cubic yards of muck sediment from the Indian River Lagoon within the Rockledge B project area. In F Y 2019-2020 Permitting will be completed and in F Y 2020-2021 project is to be bid. </t>
  </si>
  <si>
    <t>The continuation of restoration efforts initiated through the State Legislature and continuing forward through the Save Our Indian River lagoon Program. Project is targeting the removal of extensive amounts of organic muck deposits created by decades of runoff, erosion and nutrient loading.  This project will remove 600,000 cubic yards of muck sediment from the Indian River Lagoon within the Grand Canal system. This will remove up to 384 tons of nitrogen and 82 tons of total phosphorus contained within the muck deposits. In F Y 2016-2017 Permitting was completed. In F Y 2018-2019 Project bid occurred. Construction will occur for multiple years.</t>
  </si>
  <si>
    <t>The objective of this project is to construct oyster bars along 140 linear feet of shoreline in the North Indian River Lagoon. The target shoreline is located adjacent to a historically significant site (City Point Community Church in Cocoa) owned by Brevard County. Creating oyster bars will help to filter excess nutrients and suspended solids from the lagoon, remove pollutants, and improve water quality, ultimately allowing for seagrass growth and reducing the number of algal blooms in the system.</t>
  </si>
  <si>
    <t>The objective of this project is to construct 30,900 square feet of oyster bars along the shoreline in the North Indian River Lagoon. Creating oyster bars will help to filter excess nutrients and suspended solids from the lagoon, remove pollutants, and improve water quality, ultimately allowing for seagrass growth and reducing the number of algal blooms in the system.</t>
  </si>
  <si>
    <t>The objective of this project is to construct 4,776 square feet of oyster bars along the shoreline in the Central Indian River Lagoon. Creating oyster bars will help to filter excess nutrients and suspended solids from the lagoon, remove pollutants, and improve water quality, ultimately allowing for seagrass growth and reducing the number of algal blooms in the system.</t>
  </si>
  <si>
    <t>The objective of this project is to construct oyster bars along 500 linear feet of shoreline in the Banana River Lagoon. Creating oyster bars will help to filter excess nutrients and suspended solids from the lagoon, remove pollutants, and improve water quality, ultimately allowing for seagrass growth and reducing the number of algal blooms in the system.</t>
  </si>
  <si>
    <t>The objective of this project is to construct 27,612 square feet of oyster bars along the shoreline in the Banana River Lagoon. Creating oyster bars will help to filter excess nutrients and suspended solids from the lagoon, remove pollutants, and improve water quality, ultimately allowing for seagrass growth and reducing the number of algal blooms in the system.</t>
  </si>
  <si>
    <t>The Ocean Park Subdivision and the areas to the south have inadequate drainage and treatment which has resulted in additional flooding despite the initial Indialantic Stormwater Improvement projects of 2006 and 2011.  This project will increase the capacity of the stormwater system and reduce nutrients in stormwater discharging to the Indian River Lagoon. This increases flood protection for homes and critical public infrastructure.  Each completed flood project increases the level of protection provided in Brevard and reduces risk to people, infrastructure, and habitat.  Delaying the project may continue to subject the residents to recurring flooding. In F Y 2018-2019 Survey, design and permitting were initiated. In F Y 2019-2020 Design and permitting are to be completed with Construction initiated. In F Y 2021 Construction is to be completed.</t>
  </si>
  <si>
    <t>This consists of the modeling, design, and installation of a denitrification bioreactor.  It addresses nutrient loading by using groundwater/stormwater treatment technologies to intercept nutrient-laden waters prior to discharge into the Indian River Lagoon.  The in-channel denitrification bioreactors will assist the County in meeting nutrient load reductions mandated by the state for the Indian River Lagoon. In F Y 2017-2019 Design and permitting is to be completed. In F Y 2019-2020 Construction and monitoring is to be completed.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</si>
  <si>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The existing 2.8 acre retention pond was retrofitted to route low flows through three parallel chambers of denitrification and phosphorus sorption media. Modifications to this system will be made to ascertain the effect on the removal efficiency of the system.  F Y 18 Original system construction completed. In F Y 2018-2019 Monitoring was conducted. In F Y 2019-2020 Modification to enhance the system is planned.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</si>
  <si>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This consists of the modeling, design and installation of denitrification bioreactors in Brevard County drainage ditches within District 3.  It addresses nutrient loading by using groundwater/stormwater treatment technologies to intercept nutrient-laden waters prior to discharge into the Indian River Lagoon. In F Y 2014-2015 Modeling/prioritization was completed. In F Y 2016-2017 Top priority sites were designated. In F Y 2018-2019 Highest priority sites were designed. In F Y 2019-2020 Designed sites are to be constructed. In F Y 2020-2024 Additional sites will be identified and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 </t>
  </si>
  <si>
    <t>This consists of the modeling, design and installation of denitrification bioreactors in Brevard County drainage ditches within District 2.  It addresses nutrient loading by using groundwater/stormwater treatment technologies to intercept nutrient-laden waters prior to discharge into the Indian River Lagoon. In F Y 2014-2015 Modeling/prioritization was completed. In F Y 2016-2017 Top priority sites were designated. In F Y 2018-2019 Highest priority sites were designed. In F Y 2019-2020 Designed sites are to be constructed. In F Y 2020-2024 Additional sites will be identified and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t>
  </si>
  <si>
    <t>This consists of the modeling, design and installation of denitrification bioreactors in Brevard County drainage ditches within District 1.  It addresses nutrient loading by using groundwater/stormwater treatment technologies to intercept nutrient-laden waters prior to discharge into the Indian River Lagoon. In F Y 2014-2015 Modeling/prioritization was completed. In F Y 2016-2017 Top priority sites were designated. In F Y 2018-2019 Highest priority sites were designed. In F Y 2020-2024 Additional sites will be identified and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t>
  </si>
  <si>
    <t>This construction phase consists of drainage improvements along Cox Road from Wright Street to S R 520.  This project increases flood protection for homes, businesses and critical public infrastructure.  Currently, multiple businesses along this segment of Cox Road experience finished floor flooding.  Cox Road overtops, several side streets become impassable, flows east, and many parking areas are too deeply flooded to use. In F Y 2011-2012 Engineering and permitting completed.  In F Y 2018-2019 Right of Way acquisition, additional modeling and documentation were completed. In F Y 2022-2023 Final design will be completed and in  F Y 2023-2024 Construction will bicomplete.  This increases flood protection for homes, businesses and critical public infrastructure.  Each completed flood project increases the level of protection provided in Brevard and reduces risk to people, infrastructure, and habitat.</t>
  </si>
  <si>
    <t>The proposed bioreactor denitrification system will provide water quality treatment for a 525-acre  drainage basin currently discharging untreated stormwater to the Indian River Lagoon.  The project is located in North Brevard County on the north side of Wheeler Road, east of U.S. Highway 1.  A denitrification chamber system will be installed on Florida Inland Navigation District property and will assist in meeting nutrient load reductions. In F Y 2018-2019 Land Lease Agreement will be completed, design will be completed and permitting will be completed. In F Y 2019-2020 Construction is to be completed.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</si>
  <si>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The Fountainhead stormwater system is located in a residential area in the City of Melbourne and receives runoff from 234.65 acres of surrounding residential land use.  The system discharges through a series of canals leading to the Eau Gallie River with final discharge to the lagoon. Two offline denitrification bioreactor chambers will be installed adjacent to the pond. This project reduces the amount of pollution entering the Indian River Lagoon from stormwater runoff.  In F Y 2016-2017 Materials were ordered for construction and sampling plans were prepared and approved. In F Y 2018-2019 Design and permitting are to be completed and in F Y 2018-2019 Educational outreach materials were prepared. In F Y 2019-2020 Construction and monitoring are to be completed. Each project increases the level of protection provided in Brevard County and reduces risk to people, infrastructure and habitat.  The project aids in satisfying the Federal Clean Water Act.</t>
  </si>
  <si>
    <t>Restoration efforts through the Save Our Indian River Lagoon Program. Project is targeting the removal of extensive amounts of organic muck deposits created by decades of runoff, erosion and nutrient loading.  This project will remove 115,000 cubic yards of muck sediment from the North Indian River Lagoon within the Titusville area. This will remove up to 409 tons of nitrogen and 87 tons of total phosphorus contained within the muck deposits. In F Y 2018-2019 Permitting and bidding is to be completed, and in F Y 2019-2020 multi-year dredging project will begin.</t>
  </si>
  <si>
    <t>Restoration efforts through the Save Our Indian River Lagoon Program. Project is targeting the removal of extensive amounts of organic muck deposits created by decades of runoff, erosion and nutrient loading.  This project will remove 90,000 cubic yards of muck sediment from the North Indian River Lagoon within the Titusville area. In F Y 2018-2019 Permitting and bidding is to be completed, and in F Y 2019-2020 multi-year dredging project will begin.</t>
  </si>
  <si>
    <t>This consists of the design and installation of a denitrification bioreactor at the outfall of an existing Brevard County stormwater pond. It addresses nutrient loading by using groundwater/stormwater treatment technologies to intercept nutrient-laden waters prior to discharge in the Indian River Lagoon. The denitrification bioreactor will assist the county in meeting nutrient load reductions mandated by the state for the Indian River Lagoon. In F Y 2018-2020 Project design will occur, and in F Y 2019-2020 Construction will occur.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</si>
</sst>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30"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sz val="8"/>
      <name val="Calibri"/>
      <family val="2"/>
      <scheme val="minor"/>
    </font>
    <font>
      <b/>
      <sz val="11"/>
      <color theme="1"/>
      <name val="Calibri"/>
      <family val="2"/>
      <scheme val="minor"/>
    </font>
    <font>
      <b/>
      <i/>
      <sz val="11"/>
      <name val="Calibri"/>
      <family val="2"/>
      <scheme val="minor"/>
    </font>
    <font>
      <i/>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55">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5" fillId="0" borderId="0" xfId="0" applyFont="1" applyFill="1" applyBorder="1"/>
    <xf numFmtId="44" fontId="4" fillId="0" borderId="0" xfId="0" applyNumberFormat="1" applyFont="1" applyBorder="1" applyAlignment="1">
      <alignment horizontal="center" vertical="center" wrapText="1"/>
    </xf>
    <xf numFmtId="44" fontId="4" fillId="0" borderId="0" xfId="0" applyNumberFormat="1" applyFont="1" applyBorder="1" applyAlignment="1">
      <alignment vertical="top" wrapText="1"/>
    </xf>
    <xf numFmtId="44" fontId="5" fillId="0" borderId="0" xfId="0" applyNumberFormat="1" applyFont="1" applyBorder="1"/>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6" fillId="0" borderId="0" xfId="0" applyNumberFormat="1" applyFont="1" applyBorder="1" applyAlignment="1">
      <alignment horizontal="left"/>
    </xf>
    <xf numFmtId="164" fontId="3" fillId="0" borderId="0" xfId="0" applyNumberFormat="1" applyFont="1" applyBorder="1" applyAlignment="1">
      <alignment horizontal="left"/>
    </xf>
    <xf numFmtId="0" fontId="27" fillId="0" borderId="0" xfId="0" applyFont="1"/>
    <xf numFmtId="164" fontId="28"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0" fontId="25" fillId="0" borderId="3" xfId="0" applyFont="1" applyBorder="1" applyAlignment="1">
      <alignment horizontal="left" vertical="center" wrapText="1"/>
    </xf>
    <xf numFmtId="0" fontId="25" fillId="0" borderId="4" xfId="0" applyFont="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164" fontId="3" fillId="0" borderId="6" xfId="0" applyNumberFormat="1" applyFont="1" applyBorder="1" applyAlignment="1">
      <alignment horizontal="left"/>
    </xf>
    <xf numFmtId="164" fontId="3" fillId="0" borderId="7" xfId="0" applyNumberFormat="1" applyFont="1" applyBorder="1" applyAlignment="1">
      <alignment horizontal="left"/>
    </xf>
    <xf numFmtId="164" fontId="28" fillId="0" borderId="6" xfId="0" applyNumberFormat="1" applyFont="1" applyBorder="1" applyAlignment="1">
      <alignment horizontal="left" indent="1"/>
    </xf>
    <xf numFmtId="164" fontId="6" fillId="0" borderId="7" xfId="0" applyNumberFormat="1" applyFont="1" applyBorder="1" applyAlignment="1">
      <alignment horizontal="left"/>
    </xf>
    <xf numFmtId="164" fontId="28" fillId="0" borderId="8" xfId="0" applyNumberFormat="1" applyFont="1" applyBorder="1" applyAlignment="1">
      <alignment horizontal="left" indent="1"/>
    </xf>
    <xf numFmtId="164" fontId="6" fillId="0" borderId="9" xfId="0" applyNumberFormat="1" applyFont="1" applyBorder="1" applyAlignment="1">
      <alignment horizontal="left"/>
    </xf>
    <xf numFmtId="164" fontId="6" fillId="0" borderId="10" xfId="0" applyNumberFormat="1" applyFont="1" applyBorder="1" applyAlignment="1">
      <alignment horizontal="left"/>
    </xf>
    <xf numFmtId="164" fontId="3" fillId="0" borderId="0" xfId="0" applyNumberFormat="1" applyFont="1" applyBorder="1" applyAlignment="1">
      <alignment horizontal="left"/>
    </xf>
    <xf numFmtId="0" fontId="4" fillId="0" borderId="0" xfId="0" applyFont="1" applyBorder="1" applyAlignment="1">
      <alignment horizontal="left" vertical="top" wrapText="1"/>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308">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left/>
        <right style="medium">
          <color indexed="64"/>
        </right>
        <vertical/>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border diagonalUp="0" diagonalDown="0">
        <left style="medium">
          <color indexed="64"/>
        </left>
        <right/>
        <vertical/>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3.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0000000}" name="Table142177" displayName="Table142177" ref="A14:I25" totalsRowShown="0" headerRowDxfId="1307" dataDxfId="1305" headerRowBorderDxfId="1306" tableBorderDxfId="1304">
  <tableColumns count="9">
    <tableColumn id="1" xr3:uid="{00000000-0010-0000-0000-000001000000}" name="Revenue or Expense Category" dataDxfId="1303"/>
    <tableColumn id="3" xr3:uid="{00000000-0010-0000-0000-000003000000}" name="All Prior Fiscal Years" dataDxfId="1302"/>
    <tableColumn id="4" xr3:uid="{00000000-0010-0000-0000-000004000000}" name="Fiscal Year 2019" dataDxfId="1301"/>
    <tableColumn id="5" xr3:uid="{00000000-0010-0000-0000-000005000000}" name="Fiscal Year 2020" dataDxfId="1300"/>
    <tableColumn id="6" xr3:uid="{00000000-0010-0000-0000-000006000000}" name="Fiscal Year 2021" dataDxfId="1299"/>
    <tableColumn id="7" xr3:uid="{00000000-0010-0000-0000-000007000000}" name="Fiscal Year 2022" dataDxfId="1298"/>
    <tableColumn id="8" xr3:uid="{00000000-0010-0000-0000-000008000000}" name="Fiscal Year 2023" dataDxfId="1297"/>
    <tableColumn id="9" xr3:uid="{00000000-0010-0000-0000-000009000000}" name="Fiscal Year  _x000a_2024 &amp; Future" dataDxfId="1296"/>
    <tableColumn id="10" xr3:uid="{00000000-0010-0000-0000-00000A000000}" name="Total Revenue" dataDxfId="12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09000000}" name="Table141881" displayName="Table141881" ref="A14:I25" totalsRowShown="0" headerRowDxfId="1182" dataDxfId="1180" headerRowBorderDxfId="1181" tableBorderDxfId="1179">
  <tableColumns count="9">
    <tableColumn id="1" xr3:uid="{00000000-0010-0000-0900-000001000000}" name="Revenue or Expense Category" dataDxfId="1178"/>
    <tableColumn id="3" xr3:uid="{00000000-0010-0000-0900-000003000000}" name="All Prior Fiscal Years" dataDxfId="1177"/>
    <tableColumn id="4" xr3:uid="{00000000-0010-0000-0900-000004000000}" name="Fiscal Year 2019" dataDxfId="1176"/>
    <tableColumn id="5" xr3:uid="{00000000-0010-0000-0900-000005000000}" name="Fiscal Year 2020" dataDxfId="1175"/>
    <tableColumn id="6" xr3:uid="{00000000-0010-0000-0900-000006000000}" name="Fiscal Year 2021" dataDxfId="1174"/>
    <tableColumn id="7" xr3:uid="{00000000-0010-0000-0900-000007000000}" name="Fiscal Year 2022" dataDxfId="1173"/>
    <tableColumn id="8" xr3:uid="{00000000-0010-0000-0900-000008000000}" name="Fiscal Year 2023" dataDxfId="1172"/>
    <tableColumn id="9" xr3:uid="{00000000-0010-0000-0900-000009000000}" name="Fiscal Year  _x000a_2024 &amp; Future" dataDxfId="1171"/>
    <tableColumn id="10" xr3:uid="{00000000-0010-0000-0900-00000A000000}" name="Total Revenue" dataDxfId="117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63000000}" name="Table14113478" displayName="Table14113478" ref="A14:I25" totalsRowShown="0" headerRowDxfId="12" dataDxfId="10" headerRowBorderDxfId="11" tableBorderDxfId="9">
  <tableColumns count="9">
    <tableColumn id="1" xr3:uid="{00000000-0010-0000-6300-000001000000}" name="Revenue or Expense Category" dataDxfId="8"/>
    <tableColumn id="3" xr3:uid="{00000000-0010-0000-6300-000003000000}" name="All Prior Fiscal Years" dataDxfId="7"/>
    <tableColumn id="4" xr3:uid="{00000000-0010-0000-6300-000004000000}" name="Fiscal Year 2019" dataDxfId="6"/>
    <tableColumn id="5" xr3:uid="{00000000-0010-0000-6300-000005000000}" name="Fiscal Year 2020" dataDxfId="5"/>
    <tableColumn id="6" xr3:uid="{00000000-0010-0000-6300-000006000000}" name="Fiscal Year 2021" dataDxfId="4"/>
    <tableColumn id="7" xr3:uid="{00000000-0010-0000-6300-000007000000}" name="Fiscal Year 2022" dataDxfId="3"/>
    <tableColumn id="8" xr3:uid="{00000000-0010-0000-6300-000008000000}" name="Fiscal Year 2023" dataDxfId="2"/>
    <tableColumn id="9" xr3:uid="{00000000-0010-0000-6300-000009000000}" name="Fiscal Year  _x000a_2024 &amp; Future" dataDxfId="1"/>
    <tableColumn id="10" xr3:uid="{00000000-0010-0000-63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0A000000}" name="Table141980" displayName="Table141980" ref="A14:I25" totalsRowShown="0" headerRowDxfId="1169" dataDxfId="1167" headerRowBorderDxfId="1168" tableBorderDxfId="1166">
  <tableColumns count="9">
    <tableColumn id="1" xr3:uid="{00000000-0010-0000-0A00-000001000000}" name="Revenue or Expense Category" dataDxfId="1165"/>
    <tableColumn id="3" xr3:uid="{00000000-0010-0000-0A00-000003000000}" name="All Prior Fiscal Years" dataDxfId="1164"/>
    <tableColumn id="4" xr3:uid="{00000000-0010-0000-0A00-000004000000}" name="Fiscal Year 2019" dataDxfId="1163"/>
    <tableColumn id="5" xr3:uid="{00000000-0010-0000-0A00-000005000000}" name="Fiscal Year 2020" dataDxfId="1162"/>
    <tableColumn id="6" xr3:uid="{00000000-0010-0000-0A00-000006000000}" name="Fiscal Year 2021" dataDxfId="1161"/>
    <tableColumn id="7" xr3:uid="{00000000-0010-0000-0A00-000007000000}" name="Fiscal Year 2022" dataDxfId="1160"/>
    <tableColumn id="8" xr3:uid="{00000000-0010-0000-0A00-000008000000}" name="Fiscal Year 2023" dataDxfId="1159"/>
    <tableColumn id="9" xr3:uid="{00000000-0010-0000-0A00-000009000000}" name="Fiscal Year  _x000a_2024 &amp; Future" dataDxfId="1158"/>
    <tableColumn id="10" xr3:uid="{00000000-0010-0000-0A00-00000A000000}" name="Total Revenue" dataDxfId="115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0B000000}" name="Table142079" displayName="Table142079" ref="A14:I25" totalsRowShown="0" headerRowDxfId="1156" dataDxfId="1154" headerRowBorderDxfId="1155" tableBorderDxfId="1153">
  <tableColumns count="9">
    <tableColumn id="1" xr3:uid="{00000000-0010-0000-0B00-000001000000}" name="Revenue or Expense Category" dataDxfId="1152"/>
    <tableColumn id="3" xr3:uid="{00000000-0010-0000-0B00-000003000000}" name="All Prior Fiscal Years" dataDxfId="1151"/>
    <tableColumn id="4" xr3:uid="{00000000-0010-0000-0B00-000004000000}" name="Fiscal Year 2019" dataDxfId="1150"/>
    <tableColumn id="5" xr3:uid="{00000000-0010-0000-0B00-000005000000}" name="Fiscal Year 2020" dataDxfId="1149"/>
    <tableColumn id="6" xr3:uid="{00000000-0010-0000-0B00-000006000000}" name="Fiscal Year 2021" dataDxfId="1148"/>
    <tableColumn id="7" xr3:uid="{00000000-0010-0000-0B00-000007000000}" name="Fiscal Year 2022" dataDxfId="1147"/>
    <tableColumn id="8" xr3:uid="{00000000-0010-0000-0B00-000008000000}" name="Fiscal Year 2023" dataDxfId="1146"/>
    <tableColumn id="9" xr3:uid="{00000000-0010-0000-0B00-000009000000}" name="Fiscal Year  _x000a_2024 &amp; Future" dataDxfId="1145"/>
    <tableColumn id="10" xr3:uid="{00000000-0010-0000-0B00-00000A000000}" name="Total Revenue" dataDxfId="11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0C000000}" name="Table141486" displayName="Table141486" ref="A14:I25" totalsRowShown="0" headerRowDxfId="1143" dataDxfId="1141" headerRowBorderDxfId="1142" tableBorderDxfId="1140">
  <tableColumns count="9">
    <tableColumn id="1" xr3:uid="{00000000-0010-0000-0C00-000001000000}" name="Revenue or Expense Category" dataDxfId="1139"/>
    <tableColumn id="3" xr3:uid="{00000000-0010-0000-0C00-000003000000}" name="All Prior Fiscal Years" dataDxfId="1138"/>
    <tableColumn id="4" xr3:uid="{00000000-0010-0000-0C00-000004000000}" name="Fiscal Year 2019" dataDxfId="1137"/>
    <tableColumn id="5" xr3:uid="{00000000-0010-0000-0C00-000005000000}" name="Fiscal Year 2020" dataDxfId="1136"/>
    <tableColumn id="6" xr3:uid="{00000000-0010-0000-0C00-000006000000}" name="Fiscal Year 2021" dataDxfId="1135"/>
    <tableColumn id="7" xr3:uid="{00000000-0010-0000-0C00-000007000000}" name="Fiscal Year 2022" dataDxfId="1134"/>
    <tableColumn id="8" xr3:uid="{00000000-0010-0000-0C00-000008000000}" name="Fiscal Year 2023" dataDxfId="1133"/>
    <tableColumn id="9" xr3:uid="{00000000-0010-0000-0C00-000009000000}" name="Fiscal Year  _x000a_2024 &amp; Future" dataDxfId="1132"/>
    <tableColumn id="10" xr3:uid="{00000000-0010-0000-0C00-00000A000000}" name="Total Revenue" dataDxfId="113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D000000}" name="Table141585" displayName="Table141585" ref="A14:I25" totalsRowShown="0" headerRowDxfId="1130" dataDxfId="1128" headerRowBorderDxfId="1129" tableBorderDxfId="1127">
  <tableColumns count="9">
    <tableColumn id="1" xr3:uid="{00000000-0010-0000-0D00-000001000000}" name="Revenue or Expense Category" dataDxfId="1126"/>
    <tableColumn id="3" xr3:uid="{00000000-0010-0000-0D00-000003000000}" name="All Prior Fiscal Years" dataDxfId="1125"/>
    <tableColumn id="4" xr3:uid="{00000000-0010-0000-0D00-000004000000}" name="Fiscal Year 2019" dataDxfId="1124"/>
    <tableColumn id="5" xr3:uid="{00000000-0010-0000-0D00-000005000000}" name="Fiscal Year 2020" dataDxfId="1123"/>
    <tableColumn id="6" xr3:uid="{00000000-0010-0000-0D00-000006000000}" name="Fiscal Year 2021" dataDxfId="1122"/>
    <tableColumn id="7" xr3:uid="{00000000-0010-0000-0D00-000007000000}" name="Fiscal Year 2022" dataDxfId="1121"/>
    <tableColumn id="8" xr3:uid="{00000000-0010-0000-0D00-000008000000}" name="Fiscal Year 2023" dataDxfId="1120"/>
    <tableColumn id="9" xr3:uid="{00000000-0010-0000-0D00-000009000000}" name="Fiscal Year  _x000a_2024 &amp; Future" dataDxfId="1119"/>
    <tableColumn id="10" xr3:uid="{00000000-0010-0000-0D00-00000A000000}" name="Total Revenue" dataDxfId="111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E000000}" name="Table14794" displayName="Table14794" ref="A14:I25" totalsRowShown="0" headerRowDxfId="1117" dataDxfId="1115" headerRowBorderDxfId="1116" tableBorderDxfId="1114">
  <tableColumns count="9">
    <tableColumn id="1" xr3:uid="{00000000-0010-0000-0E00-000001000000}" name="Revenue or Expense Category" dataDxfId="1113"/>
    <tableColumn id="3" xr3:uid="{00000000-0010-0000-0E00-000003000000}" name="All Prior Fiscal Years" dataDxfId="1112"/>
    <tableColumn id="4" xr3:uid="{00000000-0010-0000-0E00-000004000000}" name="Fiscal Year 2019" dataDxfId="1111"/>
    <tableColumn id="5" xr3:uid="{00000000-0010-0000-0E00-000005000000}" name="Fiscal Year 2020" dataDxfId="1110"/>
    <tableColumn id="6" xr3:uid="{00000000-0010-0000-0E00-000006000000}" name="Fiscal Year 2021" dataDxfId="1109"/>
    <tableColumn id="7" xr3:uid="{00000000-0010-0000-0E00-000007000000}" name="Fiscal Year 2022" dataDxfId="1108"/>
    <tableColumn id="8" xr3:uid="{00000000-0010-0000-0E00-000008000000}" name="Fiscal Year 2023" dataDxfId="1107"/>
    <tableColumn id="9" xr3:uid="{00000000-0010-0000-0E00-000009000000}" name="Fiscal Year  _x000a_2024 &amp; Future" dataDxfId="1106"/>
    <tableColumn id="10" xr3:uid="{00000000-0010-0000-0E00-00000A000000}" name="Total Revenue" dataDxfId="110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0F000000}" name="Table14893" displayName="Table14893" ref="A14:I25" totalsRowShown="0" headerRowDxfId="1104" dataDxfId="1102" headerRowBorderDxfId="1103" tableBorderDxfId="1101">
  <tableColumns count="9">
    <tableColumn id="1" xr3:uid="{00000000-0010-0000-0F00-000001000000}" name="Revenue or Expense Category" dataDxfId="1100"/>
    <tableColumn id="3" xr3:uid="{00000000-0010-0000-0F00-000003000000}" name="All Prior Fiscal Years" dataDxfId="1099"/>
    <tableColumn id="4" xr3:uid="{00000000-0010-0000-0F00-000004000000}" name="Fiscal Year 2019" dataDxfId="1098"/>
    <tableColumn id="5" xr3:uid="{00000000-0010-0000-0F00-000005000000}" name="Fiscal Year 2020" dataDxfId="1097"/>
    <tableColumn id="6" xr3:uid="{00000000-0010-0000-0F00-000006000000}" name="Fiscal Year 2021" dataDxfId="1096"/>
    <tableColumn id="7" xr3:uid="{00000000-0010-0000-0F00-000007000000}" name="Fiscal Year 2022" dataDxfId="1095"/>
    <tableColumn id="8" xr3:uid="{00000000-0010-0000-0F00-000008000000}" name="Fiscal Year 2023" dataDxfId="1094"/>
    <tableColumn id="9" xr3:uid="{00000000-0010-0000-0F00-000009000000}" name="Fiscal Year  _x000a_2024 &amp; Future" dataDxfId="1093"/>
    <tableColumn id="10" xr3:uid="{00000000-0010-0000-0F00-00000A000000}" name="Total Revenue" dataDxfId="109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10000000}" name="Table14992" displayName="Table14992" ref="A14:I25" totalsRowShown="0" headerRowDxfId="1091" dataDxfId="1089" headerRowBorderDxfId="1090" tableBorderDxfId="1088">
  <tableColumns count="9">
    <tableColumn id="1" xr3:uid="{00000000-0010-0000-1000-000001000000}" name="Revenue or Expense Category" dataDxfId="1087"/>
    <tableColumn id="3" xr3:uid="{00000000-0010-0000-1000-000003000000}" name="All Prior Fiscal Years" dataDxfId="1086"/>
    <tableColumn id="4" xr3:uid="{00000000-0010-0000-1000-000004000000}" name="Fiscal Year 2019" dataDxfId="1085"/>
    <tableColumn id="5" xr3:uid="{00000000-0010-0000-1000-000005000000}" name="Fiscal Year 2020" dataDxfId="1084"/>
    <tableColumn id="6" xr3:uid="{00000000-0010-0000-1000-000006000000}" name="Fiscal Year 2021" dataDxfId="1083"/>
    <tableColumn id="7" xr3:uid="{00000000-0010-0000-1000-000007000000}" name="Fiscal Year 2022" dataDxfId="1082"/>
    <tableColumn id="8" xr3:uid="{00000000-0010-0000-1000-000008000000}" name="Fiscal Year 2023" dataDxfId="1081"/>
    <tableColumn id="9" xr3:uid="{00000000-0010-0000-1000-000009000000}" name="Fiscal Year  _x000a_2024 &amp; Future" dataDxfId="1080"/>
    <tableColumn id="10" xr3:uid="{00000000-0010-0000-1000-00000A000000}" name="Total Revenue" dataDxfId="107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11000000}" name="Table141190" displayName="Table141190" ref="A14:I25" totalsRowShown="0" headerRowDxfId="1078" dataDxfId="1076" headerRowBorderDxfId="1077" tableBorderDxfId="1075">
  <tableColumns count="9">
    <tableColumn id="1" xr3:uid="{00000000-0010-0000-1100-000001000000}" name="Revenue or Expense Category" dataDxfId="1074"/>
    <tableColumn id="3" xr3:uid="{00000000-0010-0000-1100-000003000000}" name="All Prior Fiscal Years" dataDxfId="1073"/>
    <tableColumn id="4" xr3:uid="{00000000-0010-0000-1100-000004000000}" name="Fiscal Year 2019" dataDxfId="1072"/>
    <tableColumn id="5" xr3:uid="{00000000-0010-0000-1100-000005000000}" name="Fiscal Year 2020" dataDxfId="1071"/>
    <tableColumn id="6" xr3:uid="{00000000-0010-0000-1100-000006000000}" name="Fiscal Year 2021" dataDxfId="1070"/>
    <tableColumn id="7" xr3:uid="{00000000-0010-0000-1100-000007000000}" name="Fiscal Year 2022" dataDxfId="1069"/>
    <tableColumn id="8" xr3:uid="{00000000-0010-0000-1100-000008000000}" name="Fiscal Year 2023" dataDxfId="1068"/>
    <tableColumn id="9" xr3:uid="{00000000-0010-0000-1100-000009000000}" name="Fiscal Year  _x000a_2024 &amp; Future" dataDxfId="1067"/>
    <tableColumn id="10" xr3:uid="{00000000-0010-0000-1100-00000A000000}" name="Total Revenue" dataDxfId="106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12000000}" name="Table141289" displayName="Table141289" ref="A14:I25" totalsRowShown="0" headerRowDxfId="1065" dataDxfId="1063" headerRowBorderDxfId="1064" tableBorderDxfId="1062">
  <tableColumns count="9">
    <tableColumn id="1" xr3:uid="{00000000-0010-0000-1200-000001000000}" name="Revenue or Expense Category" dataDxfId="1061"/>
    <tableColumn id="3" xr3:uid="{00000000-0010-0000-1200-000003000000}" name="All Prior Fiscal Years" dataDxfId="1060"/>
    <tableColumn id="4" xr3:uid="{00000000-0010-0000-1200-000004000000}" name="Fiscal Year 2019" dataDxfId="1059"/>
    <tableColumn id="5" xr3:uid="{00000000-0010-0000-1200-000005000000}" name="Fiscal Year 2020" dataDxfId="1058"/>
    <tableColumn id="6" xr3:uid="{00000000-0010-0000-1200-000006000000}" name="Fiscal Year 2021" dataDxfId="1057"/>
    <tableColumn id="7" xr3:uid="{00000000-0010-0000-1200-000007000000}" name="Fiscal Year 2022" dataDxfId="1056"/>
    <tableColumn id="8" xr3:uid="{00000000-0010-0000-1200-000008000000}" name="Fiscal Year 2023" dataDxfId="1055"/>
    <tableColumn id="9" xr3:uid="{00000000-0010-0000-1200-000009000000}" name="Fiscal Year  _x000a_2024 &amp; Future" dataDxfId="1054"/>
    <tableColumn id="10" xr3:uid="{00000000-0010-0000-1200-00000A000000}" name="Total Revenue" dataDxfId="105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01000000}" name="Table142676" displayName="Table142676" ref="A14:I25" totalsRowShown="0" headerRowDxfId="1294" dataDxfId="1292" headerRowBorderDxfId="1293" tableBorderDxfId="1291">
  <tableColumns count="9">
    <tableColumn id="1" xr3:uid="{00000000-0010-0000-0100-000001000000}" name="Revenue or Expense Category" dataDxfId="1290"/>
    <tableColumn id="3" xr3:uid="{00000000-0010-0000-0100-000003000000}" name="All Prior Fiscal Years" dataDxfId="1289"/>
    <tableColumn id="4" xr3:uid="{00000000-0010-0000-0100-000004000000}" name="Fiscal Year 2019" dataDxfId="1288"/>
    <tableColumn id="5" xr3:uid="{00000000-0010-0000-0100-000005000000}" name="Fiscal Year 2020" dataDxfId="1287"/>
    <tableColumn id="6" xr3:uid="{00000000-0010-0000-0100-000006000000}" name="Fiscal Year 2021" dataDxfId="1286"/>
    <tableColumn id="7" xr3:uid="{00000000-0010-0000-0100-000007000000}" name="Fiscal Year 2022" dataDxfId="1285"/>
    <tableColumn id="8" xr3:uid="{00000000-0010-0000-0100-000008000000}" name="Fiscal Year 2023" dataDxfId="1284"/>
    <tableColumn id="9" xr3:uid="{00000000-0010-0000-0100-000009000000}" name="Fiscal Year  _x000a_2024 &amp; Future" dataDxfId="1283"/>
    <tableColumn id="10" xr3:uid="{00000000-0010-0000-0100-00000A000000}" name="Total Revenue" dataDxfId="12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13000000}" name="Table141388" displayName="Table141388" ref="A14:I25" totalsRowShown="0" headerRowDxfId="1052" dataDxfId="1050" headerRowBorderDxfId="1051" tableBorderDxfId="1049">
  <tableColumns count="9">
    <tableColumn id="1" xr3:uid="{00000000-0010-0000-1300-000001000000}" name="Revenue or Expense Category" dataDxfId="1048"/>
    <tableColumn id="3" xr3:uid="{00000000-0010-0000-1300-000003000000}" name="All Prior Fiscal Years" dataDxfId="1047"/>
    <tableColumn id="4" xr3:uid="{00000000-0010-0000-1300-000004000000}" name="Fiscal Year 2019" dataDxfId="1046"/>
    <tableColumn id="5" xr3:uid="{00000000-0010-0000-1300-000005000000}" name="Fiscal Year 2020" dataDxfId="1045"/>
    <tableColumn id="6" xr3:uid="{00000000-0010-0000-1300-000006000000}" name="Fiscal Year 2021" dataDxfId="1044"/>
    <tableColumn id="7" xr3:uid="{00000000-0010-0000-1300-000007000000}" name="Fiscal Year 2022" dataDxfId="1043"/>
    <tableColumn id="8" xr3:uid="{00000000-0010-0000-1300-000008000000}" name="Fiscal Year 2023" dataDxfId="1042"/>
    <tableColumn id="9" xr3:uid="{00000000-0010-0000-1300-000009000000}" name="Fiscal Year  _x000a_2024 &amp; Future" dataDxfId="1041"/>
    <tableColumn id="10" xr3:uid="{00000000-0010-0000-1300-00000A000000}" name="Total Revenue" dataDxfId="104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14000000}" name="Table144" displayName="Table144" ref="A14:I25" totalsRowShown="0" headerRowDxfId="1039" dataDxfId="1037" headerRowBorderDxfId="1038" tableBorderDxfId="1036">
  <tableColumns count="9">
    <tableColumn id="1" xr3:uid="{00000000-0010-0000-1400-000001000000}" name="Revenue or Expense Category" dataDxfId="1035"/>
    <tableColumn id="3" xr3:uid="{00000000-0010-0000-1400-000003000000}" name="All Prior Fiscal Years" dataDxfId="1034"/>
    <tableColumn id="4" xr3:uid="{00000000-0010-0000-1400-000004000000}" name="Fiscal Year 2019" dataDxfId="1033"/>
    <tableColumn id="5" xr3:uid="{00000000-0010-0000-1400-000005000000}" name="Fiscal Year 2020" dataDxfId="1032"/>
    <tableColumn id="6" xr3:uid="{00000000-0010-0000-1400-000006000000}" name="Fiscal Year 2021" dataDxfId="1031"/>
    <tableColumn id="7" xr3:uid="{00000000-0010-0000-1400-000007000000}" name="Fiscal Year 2022" dataDxfId="1030"/>
    <tableColumn id="8" xr3:uid="{00000000-0010-0000-1400-000008000000}" name="Fiscal Year 2023" dataDxfId="1029"/>
    <tableColumn id="9" xr3:uid="{00000000-0010-0000-1400-000009000000}" name="Fiscal Year  _x000a_2024 &amp; Future" dataDxfId="1028"/>
    <tableColumn id="10" xr3:uid="{00000000-0010-0000-1400-00000A000000}" name="Total Revenue" dataDxfId="102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15000000}" name="Table143100" displayName="Table143100" ref="A14:I25" totalsRowShown="0" headerRowDxfId="1026" dataDxfId="1024" headerRowBorderDxfId="1025" tableBorderDxfId="1023">
  <tableColumns count="9">
    <tableColumn id="1" xr3:uid="{00000000-0010-0000-1500-000001000000}" name="Revenue or Expense Category" dataDxfId="1022"/>
    <tableColumn id="3" xr3:uid="{00000000-0010-0000-1500-000003000000}" name="All Prior Fiscal Years" dataDxfId="1021"/>
    <tableColumn id="4" xr3:uid="{00000000-0010-0000-1500-000004000000}" name="Fiscal Year 2019" dataDxfId="1020"/>
    <tableColumn id="5" xr3:uid="{00000000-0010-0000-1500-000005000000}" name="Fiscal Year 2020" dataDxfId="1019"/>
    <tableColumn id="6" xr3:uid="{00000000-0010-0000-1500-000006000000}" name="Fiscal Year 2021" dataDxfId="1018"/>
    <tableColumn id="7" xr3:uid="{00000000-0010-0000-1500-000007000000}" name="Fiscal Year 2022" dataDxfId="1017"/>
    <tableColumn id="8" xr3:uid="{00000000-0010-0000-1500-000008000000}" name="Fiscal Year 2023" dataDxfId="1016"/>
    <tableColumn id="9" xr3:uid="{00000000-0010-0000-1500-000009000000}" name="Fiscal Year  _x000a_2024 &amp; Future" dataDxfId="1015"/>
    <tableColumn id="10" xr3:uid="{00000000-0010-0000-1500-00000A000000}" name="Total Revenue" dataDxfId="101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16000000}" name="Table14598" displayName="Table14598" ref="A14:I25" totalsRowShown="0" headerRowDxfId="1013" dataDxfId="1011" headerRowBorderDxfId="1012" tableBorderDxfId="1010">
  <tableColumns count="9">
    <tableColumn id="1" xr3:uid="{00000000-0010-0000-1600-000001000000}" name="Revenue or Expense Category" dataDxfId="1009"/>
    <tableColumn id="3" xr3:uid="{00000000-0010-0000-1600-000003000000}" name="All Prior Fiscal Years" dataDxfId="1008"/>
    <tableColumn id="4" xr3:uid="{00000000-0010-0000-1600-000004000000}" name="Fiscal Year 2019" dataDxfId="1007"/>
    <tableColumn id="5" xr3:uid="{00000000-0010-0000-1600-000005000000}" name="Fiscal Year 2020" dataDxfId="1006"/>
    <tableColumn id="6" xr3:uid="{00000000-0010-0000-1600-000006000000}" name="Fiscal Year 2021" dataDxfId="1005"/>
    <tableColumn id="7" xr3:uid="{00000000-0010-0000-1600-000007000000}" name="Fiscal Year 2022" dataDxfId="1004"/>
    <tableColumn id="8" xr3:uid="{00000000-0010-0000-1600-000008000000}" name="Fiscal Year 2023" dataDxfId="1003"/>
    <tableColumn id="9" xr3:uid="{00000000-0010-0000-1600-000009000000}" name="Fiscal Year  _x000a_2024 &amp; Future" dataDxfId="1002"/>
    <tableColumn id="10" xr3:uid="{00000000-0010-0000-1600-00000A000000}" name="Total Revenue" dataDxfId="100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17000000}" name="Table14697" displayName="Table14697" ref="A14:I25" totalsRowShown="0" headerRowDxfId="1000" dataDxfId="998" headerRowBorderDxfId="999" tableBorderDxfId="997">
  <tableColumns count="9">
    <tableColumn id="1" xr3:uid="{00000000-0010-0000-1700-000001000000}" name="Revenue or Expense Category" dataDxfId="996"/>
    <tableColumn id="3" xr3:uid="{00000000-0010-0000-1700-000003000000}" name="All Prior Fiscal Years" dataDxfId="995"/>
    <tableColumn id="4" xr3:uid="{00000000-0010-0000-1700-000004000000}" name="Fiscal Year 2019" dataDxfId="994"/>
    <tableColumn id="5" xr3:uid="{00000000-0010-0000-1700-000005000000}" name="Fiscal Year 2020" dataDxfId="993"/>
    <tableColumn id="6" xr3:uid="{00000000-0010-0000-1700-000006000000}" name="Fiscal Year 2021" dataDxfId="992"/>
    <tableColumn id="7" xr3:uid="{00000000-0010-0000-1700-000007000000}" name="Fiscal Year 2022" dataDxfId="991"/>
    <tableColumn id="8" xr3:uid="{00000000-0010-0000-1700-000008000000}" name="Fiscal Year 2023" dataDxfId="990"/>
    <tableColumn id="9" xr3:uid="{00000000-0010-0000-1700-000009000000}" name="Fiscal Year  _x000a_2024 &amp; Future" dataDxfId="989"/>
    <tableColumn id="10" xr3:uid="{00000000-0010-0000-1700-00000A000000}" name="Total Revenue" dataDxfId="98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18000000}" name="Table1433103" displayName="Table1433103" ref="A14:I25" totalsRowShown="0" headerRowDxfId="987" dataDxfId="985" headerRowBorderDxfId="986" tableBorderDxfId="984">
  <tableColumns count="9">
    <tableColumn id="1" xr3:uid="{00000000-0010-0000-1800-000001000000}" name="Revenue or Expense Category" dataDxfId="983"/>
    <tableColumn id="3" xr3:uid="{00000000-0010-0000-1800-000003000000}" name="All Prior Fiscal Years" dataDxfId="982"/>
    <tableColumn id="4" xr3:uid="{00000000-0010-0000-1800-000004000000}" name="Fiscal Year 2019" dataDxfId="981"/>
    <tableColumn id="5" xr3:uid="{00000000-0010-0000-1800-000005000000}" name="Fiscal Year 2020" dataDxfId="980"/>
    <tableColumn id="6" xr3:uid="{00000000-0010-0000-1800-000006000000}" name="Fiscal Year 2021" dataDxfId="979"/>
    <tableColumn id="7" xr3:uid="{00000000-0010-0000-1800-000007000000}" name="Fiscal Year 2022" dataDxfId="978"/>
    <tableColumn id="8" xr3:uid="{00000000-0010-0000-1800-000008000000}" name="Fiscal Year 2023" dataDxfId="977"/>
    <tableColumn id="9" xr3:uid="{00000000-0010-0000-1800-000009000000}" name="Fiscal Year  _x000a_2024 &amp; Future" dataDxfId="976"/>
    <tableColumn id="10" xr3:uid="{00000000-0010-0000-1800-00000A000000}" name="Total Revenue" dataDxfId="97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9000000}" name="Table142" displayName="Table142" ref="A14:I25" totalsRowShown="0" headerRowDxfId="974" dataDxfId="972" headerRowBorderDxfId="973" tableBorderDxfId="971">
  <tableColumns count="9">
    <tableColumn id="1" xr3:uid="{00000000-0010-0000-1900-000001000000}" name="Revenue or Expense Category" dataDxfId="970"/>
    <tableColumn id="3" xr3:uid="{00000000-0010-0000-1900-000003000000}" name="All Prior Fiscal Years" dataDxfId="969"/>
    <tableColumn id="4" xr3:uid="{00000000-0010-0000-1900-000004000000}" name="Fiscal Year 2019" dataDxfId="968"/>
    <tableColumn id="5" xr3:uid="{00000000-0010-0000-1900-000005000000}" name="Fiscal Year 2020" dataDxfId="967"/>
    <tableColumn id="6" xr3:uid="{00000000-0010-0000-1900-000006000000}" name="Fiscal Year 2021" dataDxfId="966"/>
    <tableColumn id="7" xr3:uid="{00000000-0010-0000-1900-000007000000}" name="Fiscal Year 2022" dataDxfId="965"/>
    <tableColumn id="8" xr3:uid="{00000000-0010-0000-1900-000008000000}" name="Fiscal Year 2023" dataDxfId="964"/>
    <tableColumn id="9" xr3:uid="{00000000-0010-0000-1900-000009000000}" name="Fiscal Year  _x000a_2024 &amp; Future" dataDxfId="963"/>
    <tableColumn id="10" xr3:uid="{00000000-0010-0000-1900-00000A000000}" name="Total Revenue" dataDxfId="96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A000000}" name="Table1423" displayName="Table1423" ref="A14:I25" totalsRowShown="0" headerRowDxfId="961" dataDxfId="959" headerRowBorderDxfId="960" tableBorderDxfId="958">
  <tableColumns count="9">
    <tableColumn id="1" xr3:uid="{00000000-0010-0000-1A00-000001000000}" name="Revenue or Expense Category" dataDxfId="957"/>
    <tableColumn id="3" xr3:uid="{00000000-0010-0000-1A00-000003000000}" name="All Prior Fiscal Years" dataDxfId="956"/>
    <tableColumn id="4" xr3:uid="{00000000-0010-0000-1A00-000004000000}" name="Fiscal Year 2019" dataDxfId="955"/>
    <tableColumn id="5" xr3:uid="{00000000-0010-0000-1A00-000005000000}" name="Fiscal Year 2020" dataDxfId="954"/>
    <tableColumn id="6" xr3:uid="{00000000-0010-0000-1A00-000006000000}" name="Fiscal Year 2021" dataDxfId="953"/>
    <tableColumn id="7" xr3:uid="{00000000-0010-0000-1A00-000007000000}" name="Fiscal Year 2022" dataDxfId="952"/>
    <tableColumn id="8" xr3:uid="{00000000-0010-0000-1A00-000008000000}" name="Fiscal Year 2023" dataDxfId="951"/>
    <tableColumn id="9" xr3:uid="{00000000-0010-0000-1A00-000009000000}" name="Fiscal Year  _x000a_2024 &amp; Future" dataDxfId="950"/>
    <tableColumn id="10" xr3:uid="{00000000-0010-0000-1A00-00000A000000}" name="Total Revenue" dataDxfId="94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B000000}" name="Table1425" displayName="Table1425" ref="A14:I25" totalsRowShown="0" headerRowDxfId="948" dataDxfId="946" headerRowBorderDxfId="947" tableBorderDxfId="945">
  <tableColumns count="9">
    <tableColumn id="1" xr3:uid="{00000000-0010-0000-1B00-000001000000}" name="Revenue or Expense Category" dataDxfId="944"/>
    <tableColumn id="3" xr3:uid="{00000000-0010-0000-1B00-000003000000}" name="All Prior Fiscal Years" dataDxfId="943"/>
    <tableColumn id="4" xr3:uid="{00000000-0010-0000-1B00-000004000000}" name="Fiscal Year 2019" dataDxfId="942"/>
    <tableColumn id="5" xr3:uid="{00000000-0010-0000-1B00-000005000000}" name="Fiscal Year 2020" dataDxfId="941"/>
    <tableColumn id="6" xr3:uid="{00000000-0010-0000-1B00-000006000000}" name="Fiscal Year 2021" dataDxfId="940"/>
    <tableColumn id="7" xr3:uid="{00000000-0010-0000-1B00-000007000000}" name="Fiscal Year 2022" dataDxfId="939"/>
    <tableColumn id="8" xr3:uid="{00000000-0010-0000-1B00-000008000000}" name="Fiscal Year 2023" dataDxfId="938"/>
    <tableColumn id="9" xr3:uid="{00000000-0010-0000-1B00-000009000000}" name="Fiscal Year  _x000a_2024 &amp; Future" dataDxfId="937"/>
    <tableColumn id="10" xr3:uid="{00000000-0010-0000-1B00-00000A000000}" name="Total Revenue" dataDxfId="9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C000000}" name="Table1426" displayName="Table1426" ref="A14:I25" totalsRowShown="0" headerRowDxfId="935" dataDxfId="933" headerRowBorderDxfId="934" tableBorderDxfId="932">
  <tableColumns count="9">
    <tableColumn id="1" xr3:uid="{00000000-0010-0000-1C00-000001000000}" name="Revenue or Expense Category" dataDxfId="931"/>
    <tableColumn id="3" xr3:uid="{00000000-0010-0000-1C00-000003000000}" name="All Prior Fiscal Years" dataDxfId="930"/>
    <tableColumn id="4" xr3:uid="{00000000-0010-0000-1C00-000004000000}" name="Fiscal Year 2019" dataDxfId="929"/>
    <tableColumn id="5" xr3:uid="{00000000-0010-0000-1C00-000005000000}" name="Fiscal Year 2020" dataDxfId="928"/>
    <tableColumn id="6" xr3:uid="{00000000-0010-0000-1C00-000006000000}" name="Fiscal Year 2021" dataDxfId="927"/>
    <tableColumn id="7" xr3:uid="{00000000-0010-0000-1C00-000007000000}" name="Fiscal Year 2022" dataDxfId="926"/>
    <tableColumn id="8" xr3:uid="{00000000-0010-0000-1C00-000008000000}" name="Fiscal Year 2023" dataDxfId="925"/>
    <tableColumn id="9" xr3:uid="{00000000-0010-0000-1C00-000009000000}" name="Fiscal Year  _x000a_2024 &amp; Future" dataDxfId="924"/>
    <tableColumn id="10" xr3:uid="{00000000-0010-0000-1C00-00000A000000}" name="Total Revenue" dataDxfId="92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2000000}" name="Table142275" displayName="Table142275" ref="A14:I25" totalsRowShown="0" headerRowDxfId="1281" dataDxfId="1279" headerRowBorderDxfId="1280" tableBorderDxfId="1278">
  <tableColumns count="9">
    <tableColumn id="1" xr3:uid="{00000000-0010-0000-0200-000001000000}" name="Revenue or Expense Category" dataDxfId="1277"/>
    <tableColumn id="3" xr3:uid="{00000000-0010-0000-0200-000003000000}" name="All Prior Fiscal Years" dataDxfId="1276"/>
    <tableColumn id="4" xr3:uid="{00000000-0010-0000-0200-000004000000}" name="Fiscal Year 2019" dataDxfId="1275"/>
    <tableColumn id="5" xr3:uid="{00000000-0010-0000-0200-000005000000}" name="Fiscal Year 2020" dataDxfId="1274"/>
    <tableColumn id="6" xr3:uid="{00000000-0010-0000-0200-000006000000}" name="Fiscal Year 2021" dataDxfId="1273"/>
    <tableColumn id="7" xr3:uid="{00000000-0010-0000-0200-000007000000}" name="Fiscal Year 2022" dataDxfId="1272"/>
    <tableColumn id="8" xr3:uid="{00000000-0010-0000-0200-000008000000}" name="Fiscal Year 2023" dataDxfId="1271"/>
    <tableColumn id="9" xr3:uid="{00000000-0010-0000-0200-000009000000}" name="Fiscal Year  _x000a_2024 &amp; Future" dataDxfId="1270"/>
    <tableColumn id="10" xr3:uid="{00000000-0010-0000-0200-00000A000000}" name="Total Revenue" dataDxfId="12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D000000}" name="Table147" displayName="Table147" ref="A14:I25" totalsRowShown="0" headerRowDxfId="922" dataDxfId="920" headerRowBorderDxfId="921" tableBorderDxfId="919">
  <tableColumns count="9">
    <tableColumn id="1" xr3:uid="{00000000-0010-0000-1D00-000001000000}" name="Revenue or Expense Category" dataDxfId="918"/>
    <tableColumn id="3" xr3:uid="{00000000-0010-0000-1D00-000003000000}" name="All Prior Fiscal Years" dataDxfId="917"/>
    <tableColumn id="4" xr3:uid="{00000000-0010-0000-1D00-000004000000}" name="Fiscal Year 2019" dataDxfId="916"/>
    <tableColumn id="5" xr3:uid="{00000000-0010-0000-1D00-000005000000}" name="Fiscal Year 2020" dataDxfId="915"/>
    <tableColumn id="6" xr3:uid="{00000000-0010-0000-1D00-000006000000}" name="Fiscal Year 2021" dataDxfId="914"/>
    <tableColumn id="7" xr3:uid="{00000000-0010-0000-1D00-000007000000}" name="Fiscal Year 2022" dataDxfId="913"/>
    <tableColumn id="8" xr3:uid="{00000000-0010-0000-1D00-000008000000}" name="Fiscal Year 2023" dataDxfId="912"/>
    <tableColumn id="9" xr3:uid="{00000000-0010-0000-1D00-000009000000}" name="Fiscal Year  _x000a_2024 &amp; Future" dataDxfId="911"/>
    <tableColumn id="10" xr3:uid="{00000000-0010-0000-1D00-00000A000000}" name="Total Revenue" dataDxfId="91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E000000}" name="Table148" displayName="Table148" ref="A14:I25" totalsRowShown="0" headerRowDxfId="909" dataDxfId="907" headerRowBorderDxfId="908" tableBorderDxfId="906">
  <tableColumns count="9">
    <tableColumn id="1" xr3:uid="{00000000-0010-0000-1E00-000001000000}" name="Revenue or Expense Category" dataDxfId="905"/>
    <tableColumn id="3" xr3:uid="{00000000-0010-0000-1E00-000003000000}" name="All Prior Fiscal Years" dataDxfId="904"/>
    <tableColumn id="4" xr3:uid="{00000000-0010-0000-1E00-000004000000}" name="Fiscal Year 2019" dataDxfId="903"/>
    <tableColumn id="5" xr3:uid="{00000000-0010-0000-1E00-000005000000}" name="Fiscal Year 2020" dataDxfId="902"/>
    <tableColumn id="6" xr3:uid="{00000000-0010-0000-1E00-000006000000}" name="Fiscal Year 2021" dataDxfId="901"/>
    <tableColumn id="7" xr3:uid="{00000000-0010-0000-1E00-000007000000}" name="Fiscal Year 2022" dataDxfId="900"/>
    <tableColumn id="8" xr3:uid="{00000000-0010-0000-1E00-000008000000}" name="Fiscal Year 2023" dataDxfId="899"/>
    <tableColumn id="9" xr3:uid="{00000000-0010-0000-1E00-000009000000}" name="Fiscal Year  _x000a_2024 &amp; Future" dataDxfId="898"/>
    <tableColumn id="10" xr3:uid="{00000000-0010-0000-1E00-00000A000000}" name="Total Revenue" dataDxfId="89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F000000}" name="Table149" displayName="Table149" ref="A14:I25" totalsRowShown="0" headerRowDxfId="896" dataDxfId="894" headerRowBorderDxfId="895" tableBorderDxfId="893">
  <tableColumns count="9">
    <tableColumn id="1" xr3:uid="{00000000-0010-0000-1F00-000001000000}" name="Revenue or Expense Category" dataDxfId="892"/>
    <tableColumn id="3" xr3:uid="{00000000-0010-0000-1F00-000003000000}" name="All Prior Fiscal Years" dataDxfId="891"/>
    <tableColumn id="4" xr3:uid="{00000000-0010-0000-1F00-000004000000}" name="Fiscal Year 2019" dataDxfId="890"/>
    <tableColumn id="5" xr3:uid="{00000000-0010-0000-1F00-000005000000}" name="Fiscal Year 2020" dataDxfId="889"/>
    <tableColumn id="6" xr3:uid="{00000000-0010-0000-1F00-000006000000}" name="Fiscal Year 2021" dataDxfId="888"/>
    <tableColumn id="7" xr3:uid="{00000000-0010-0000-1F00-000007000000}" name="Fiscal Year 2022" dataDxfId="887"/>
    <tableColumn id="8" xr3:uid="{00000000-0010-0000-1F00-000008000000}" name="Fiscal Year 2023" dataDxfId="886"/>
    <tableColumn id="9" xr3:uid="{00000000-0010-0000-1F00-000009000000}" name="Fiscal Year  _x000a_2024 &amp; Future" dataDxfId="885"/>
    <tableColumn id="10" xr3:uid="{00000000-0010-0000-1F00-00000A000000}" name="Total Revenue" dataDxfId="8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0000000}" name="Table1429" displayName="Table1429" ref="A14:I25" totalsRowShown="0" headerRowDxfId="883" dataDxfId="881" headerRowBorderDxfId="882" tableBorderDxfId="880">
  <tableColumns count="9">
    <tableColumn id="1" xr3:uid="{00000000-0010-0000-2000-000001000000}" name="Revenue or Expense Category" dataDxfId="879"/>
    <tableColumn id="3" xr3:uid="{00000000-0010-0000-2000-000003000000}" name="All Prior Fiscal Years" dataDxfId="878"/>
    <tableColumn id="4" xr3:uid="{00000000-0010-0000-2000-000004000000}" name="Fiscal Year 2019" dataDxfId="877"/>
    <tableColumn id="5" xr3:uid="{00000000-0010-0000-2000-000005000000}" name="Fiscal Year 2020" dataDxfId="876"/>
    <tableColumn id="6" xr3:uid="{00000000-0010-0000-2000-000006000000}" name="Fiscal Year 2021" dataDxfId="875"/>
    <tableColumn id="7" xr3:uid="{00000000-0010-0000-2000-000007000000}" name="Fiscal Year 2022" dataDxfId="874"/>
    <tableColumn id="8" xr3:uid="{00000000-0010-0000-2000-000008000000}" name="Fiscal Year 2023" dataDxfId="873"/>
    <tableColumn id="9" xr3:uid="{00000000-0010-0000-2000-000009000000}" name="Fiscal Year  _x000a_2024 &amp; Future" dataDxfId="872"/>
    <tableColumn id="10" xr3:uid="{00000000-0010-0000-2000-00000A000000}" name="Total Revenue" dataDxfId="87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21000000}" name="Table1411" displayName="Table1411" ref="A14:I25" totalsRowShown="0" headerRowDxfId="870" dataDxfId="868" headerRowBorderDxfId="869" tableBorderDxfId="867">
  <tableColumns count="9">
    <tableColumn id="1" xr3:uid="{00000000-0010-0000-2100-000001000000}" name="Revenue or Expense Category" dataDxfId="866"/>
    <tableColumn id="3" xr3:uid="{00000000-0010-0000-2100-000003000000}" name="All Prior Fiscal Years" dataDxfId="865"/>
    <tableColumn id="4" xr3:uid="{00000000-0010-0000-2100-000004000000}" name="Fiscal Year 2019" dataDxfId="864"/>
    <tableColumn id="5" xr3:uid="{00000000-0010-0000-2100-000005000000}" name="Fiscal Year 2020" dataDxfId="863"/>
    <tableColumn id="6" xr3:uid="{00000000-0010-0000-2100-000006000000}" name="Fiscal Year 2021" dataDxfId="862"/>
    <tableColumn id="7" xr3:uid="{00000000-0010-0000-2100-000007000000}" name="Fiscal Year 2022" dataDxfId="861"/>
    <tableColumn id="8" xr3:uid="{00000000-0010-0000-2100-000008000000}" name="Fiscal Year 2023" dataDxfId="860"/>
    <tableColumn id="9" xr3:uid="{00000000-0010-0000-2100-000009000000}" name="Fiscal Year  _x000a_2024 &amp; Future" dataDxfId="859"/>
    <tableColumn id="10" xr3:uid="{00000000-0010-0000-2100-00000A000000}" name="Total Revenue" dataDxfId="85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2000000}" name="Table1412" displayName="Table1412" ref="A14:I25" totalsRowShown="0" headerRowDxfId="857" dataDxfId="855" headerRowBorderDxfId="856" tableBorderDxfId="854">
  <tableColumns count="9">
    <tableColumn id="1" xr3:uid="{00000000-0010-0000-2200-000001000000}" name="Revenue or Expense Category" dataDxfId="853"/>
    <tableColumn id="3" xr3:uid="{00000000-0010-0000-2200-000003000000}" name="All Prior Fiscal Years" dataDxfId="852"/>
    <tableColumn id="4" xr3:uid="{00000000-0010-0000-2200-000004000000}" name="Fiscal Year 2019" dataDxfId="851"/>
    <tableColumn id="5" xr3:uid="{00000000-0010-0000-2200-000005000000}" name="Fiscal Year 2020" dataDxfId="850"/>
    <tableColumn id="6" xr3:uid="{00000000-0010-0000-2200-000006000000}" name="Fiscal Year 2021" dataDxfId="849"/>
    <tableColumn id="7" xr3:uid="{00000000-0010-0000-2200-000007000000}" name="Fiscal Year 2022" dataDxfId="848"/>
    <tableColumn id="8" xr3:uid="{00000000-0010-0000-2200-000008000000}" name="Fiscal Year 2023" dataDxfId="847"/>
    <tableColumn id="9" xr3:uid="{00000000-0010-0000-2200-000009000000}" name="Fiscal Year  _x000a_2024 &amp; Future" dataDxfId="846"/>
    <tableColumn id="10" xr3:uid="{00000000-0010-0000-2200-00000A000000}" name="Total Revenue" dataDxfId="84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3000000}" name="Table1414" displayName="Table1414" ref="A14:I25" totalsRowShown="0" headerRowDxfId="844" dataDxfId="842" headerRowBorderDxfId="843" tableBorderDxfId="841">
  <tableColumns count="9">
    <tableColumn id="1" xr3:uid="{00000000-0010-0000-2300-000001000000}" name="Revenue or Expense Category" dataDxfId="840"/>
    <tableColumn id="3" xr3:uid="{00000000-0010-0000-2300-000003000000}" name="All Prior Fiscal Years" dataDxfId="839"/>
    <tableColumn id="4" xr3:uid="{00000000-0010-0000-2300-000004000000}" name="Fiscal Year 2019" dataDxfId="838"/>
    <tableColumn id="5" xr3:uid="{00000000-0010-0000-2300-000005000000}" name="Fiscal Year 2020" dataDxfId="837"/>
    <tableColumn id="6" xr3:uid="{00000000-0010-0000-2300-000006000000}" name="Fiscal Year 2021" dataDxfId="836"/>
    <tableColumn id="7" xr3:uid="{00000000-0010-0000-2300-000007000000}" name="Fiscal Year 2022" dataDxfId="835"/>
    <tableColumn id="8" xr3:uid="{00000000-0010-0000-2300-000008000000}" name="Fiscal Year 2023" dataDxfId="834"/>
    <tableColumn id="9" xr3:uid="{00000000-0010-0000-2300-000009000000}" name="Fiscal Year  _x000a_2024 &amp; Future" dataDxfId="833"/>
    <tableColumn id="10" xr3:uid="{00000000-0010-0000-2300-00000A000000}" name="Total Revenue" dataDxfId="8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4000000}" name="Table142927" displayName="Table142927" ref="A14:I25" totalsRowShown="0" headerRowDxfId="831" dataDxfId="829" headerRowBorderDxfId="830" tableBorderDxfId="828">
  <tableColumns count="9">
    <tableColumn id="1" xr3:uid="{00000000-0010-0000-2400-000001000000}" name="Revenue or Expense Category" dataDxfId="827"/>
    <tableColumn id="3" xr3:uid="{00000000-0010-0000-2400-000003000000}" name="All Prior Fiscal Years" dataDxfId="826"/>
    <tableColumn id="4" xr3:uid="{00000000-0010-0000-2400-000004000000}" name="Fiscal Year 2019" dataDxfId="825"/>
    <tableColumn id="5" xr3:uid="{00000000-0010-0000-2400-000005000000}" name="Fiscal Year 2020" dataDxfId="824"/>
    <tableColumn id="6" xr3:uid="{00000000-0010-0000-2400-000006000000}" name="Fiscal Year 2021" dataDxfId="823"/>
    <tableColumn id="7" xr3:uid="{00000000-0010-0000-2400-000007000000}" name="Fiscal Year 2022" dataDxfId="822"/>
    <tableColumn id="8" xr3:uid="{00000000-0010-0000-2400-000008000000}" name="Fiscal Year 2023" dataDxfId="821"/>
    <tableColumn id="9" xr3:uid="{00000000-0010-0000-2400-000009000000}" name="Fiscal Year  _x000a_2024 &amp; Future" dataDxfId="820"/>
    <tableColumn id="10" xr3:uid="{00000000-0010-0000-2400-00000A000000}" name="Total Revenue" dataDxfId="81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Table14292728" displayName="Table14292728" ref="A14:I25" totalsRowShown="0" headerRowDxfId="818" dataDxfId="816" headerRowBorderDxfId="817" tableBorderDxfId="815">
  <tableColumns count="9">
    <tableColumn id="1" xr3:uid="{00000000-0010-0000-2500-000001000000}" name="Revenue or Expense Category" dataDxfId="814"/>
    <tableColumn id="3" xr3:uid="{00000000-0010-0000-2500-000003000000}" name="All Prior Fiscal Years" dataDxfId="813"/>
    <tableColumn id="4" xr3:uid="{00000000-0010-0000-2500-000004000000}" name="Fiscal Year 2019" dataDxfId="812"/>
    <tableColumn id="5" xr3:uid="{00000000-0010-0000-2500-000005000000}" name="Fiscal Year 2020" dataDxfId="811"/>
    <tableColumn id="6" xr3:uid="{00000000-0010-0000-2500-000006000000}" name="Fiscal Year 2021" dataDxfId="810"/>
    <tableColumn id="7" xr3:uid="{00000000-0010-0000-2500-000007000000}" name="Fiscal Year 2022" dataDxfId="809"/>
    <tableColumn id="8" xr3:uid="{00000000-0010-0000-2500-000008000000}" name="Fiscal Year 2023" dataDxfId="808"/>
    <tableColumn id="9" xr3:uid="{00000000-0010-0000-2500-000009000000}" name="Fiscal Year  _x000a_2024 &amp; Future" dataDxfId="807"/>
    <tableColumn id="10" xr3:uid="{00000000-0010-0000-2500-00000A000000}" name="Total Revenue" dataDxfId="80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6000000}" name="Table1429272829" displayName="Table1429272829" ref="A14:I25" totalsRowShown="0" headerRowDxfId="805" dataDxfId="803" headerRowBorderDxfId="804" tableBorderDxfId="802">
  <tableColumns count="9">
    <tableColumn id="1" xr3:uid="{00000000-0010-0000-2600-000001000000}" name="Revenue or Expense Category" dataDxfId="801"/>
    <tableColumn id="3" xr3:uid="{00000000-0010-0000-2600-000003000000}" name="All Prior Fiscal Years" dataDxfId="800"/>
    <tableColumn id="4" xr3:uid="{00000000-0010-0000-2600-000004000000}" name="Fiscal Year 2019" dataDxfId="799"/>
    <tableColumn id="5" xr3:uid="{00000000-0010-0000-2600-000005000000}" name="Fiscal Year 2020" dataDxfId="798"/>
    <tableColumn id="6" xr3:uid="{00000000-0010-0000-2600-000006000000}" name="Fiscal Year 2021" dataDxfId="797"/>
    <tableColumn id="7" xr3:uid="{00000000-0010-0000-2600-000007000000}" name="Fiscal Year 2022" dataDxfId="796"/>
    <tableColumn id="8" xr3:uid="{00000000-0010-0000-2600-000008000000}" name="Fiscal Year 2023" dataDxfId="795"/>
    <tableColumn id="9" xr3:uid="{00000000-0010-0000-2600-000009000000}" name="Fiscal Year  _x000a_2024 &amp; Future" dataDxfId="794"/>
    <tableColumn id="10" xr3:uid="{00000000-0010-0000-2600-00000A000000}" name="Total Revenue" dataDxfId="79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3000000}" name="Table142374" displayName="Table142374" ref="A14:I25" totalsRowShown="0" headerRowDxfId="1268" dataDxfId="1266" headerRowBorderDxfId="1267" tableBorderDxfId="1265">
  <tableColumns count="9">
    <tableColumn id="1" xr3:uid="{00000000-0010-0000-0300-000001000000}" name="Revenue or Expense Category" dataDxfId="1264"/>
    <tableColumn id="3" xr3:uid="{00000000-0010-0000-0300-000003000000}" name="All Prior Fiscal Years" dataDxfId="1263"/>
    <tableColumn id="4" xr3:uid="{00000000-0010-0000-0300-000004000000}" name="Fiscal Year 2019" dataDxfId="1262"/>
    <tableColumn id="5" xr3:uid="{00000000-0010-0000-0300-000005000000}" name="Fiscal Year 2020" dataDxfId="1261"/>
    <tableColumn id="6" xr3:uid="{00000000-0010-0000-0300-000006000000}" name="Fiscal Year 2021" dataDxfId="1260"/>
    <tableColumn id="7" xr3:uid="{00000000-0010-0000-0300-000007000000}" name="Fiscal Year 2022" dataDxfId="1259"/>
    <tableColumn id="8" xr3:uid="{00000000-0010-0000-0300-000008000000}" name="Fiscal Year 2023" dataDxfId="1258"/>
    <tableColumn id="9" xr3:uid="{00000000-0010-0000-0300-000009000000}" name="Fiscal Year  _x000a_2024 &amp; Future" dataDxfId="1257"/>
    <tableColumn id="10" xr3:uid="{00000000-0010-0000-0300-00000A000000}" name="Total Revenue" dataDxfId="12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7000000}" name="Table1418" displayName="Table1418" ref="A14:I25" totalsRowShown="0" headerRowDxfId="792" dataDxfId="790" headerRowBorderDxfId="791" tableBorderDxfId="789">
  <tableColumns count="9">
    <tableColumn id="1" xr3:uid="{00000000-0010-0000-2700-000001000000}" name="Revenue or Expense Category" dataDxfId="788"/>
    <tableColumn id="3" xr3:uid="{00000000-0010-0000-2700-000003000000}" name="All Prior Fiscal Years" dataDxfId="787"/>
    <tableColumn id="4" xr3:uid="{00000000-0010-0000-2700-000004000000}" name="Fiscal Year 2019" dataDxfId="786"/>
    <tableColumn id="5" xr3:uid="{00000000-0010-0000-2700-000005000000}" name="Fiscal Year _x000a_2020" dataDxfId="785"/>
    <tableColumn id="6" xr3:uid="{00000000-0010-0000-2700-000006000000}" name="Fiscal Year 2021" dataDxfId="784"/>
    <tableColumn id="7" xr3:uid="{00000000-0010-0000-2700-000007000000}" name="Fiscal Year 2022" dataDxfId="783"/>
    <tableColumn id="8" xr3:uid="{00000000-0010-0000-2700-000008000000}" name="Fiscal Year 2023" dataDxfId="782"/>
    <tableColumn id="9" xr3:uid="{00000000-0010-0000-2700-000009000000}" name="Fiscal Year  _x000a_2024 &amp; Future" dataDxfId="781"/>
    <tableColumn id="10" xr3:uid="{00000000-0010-0000-2700-00000A000000}" name="Total Revenue" dataDxfId="7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8000000}" name="Table1419" displayName="Table1419" ref="A14:I25" totalsRowShown="0" headerRowDxfId="779" dataDxfId="777" headerRowBorderDxfId="778" tableBorderDxfId="776">
  <tableColumns count="9">
    <tableColumn id="1" xr3:uid="{00000000-0010-0000-2800-000001000000}" name="Revenue or Expense Category" dataDxfId="775"/>
    <tableColumn id="3" xr3:uid="{00000000-0010-0000-2800-000003000000}" name="All Prior Fiscal Years" dataDxfId="774"/>
    <tableColumn id="4" xr3:uid="{00000000-0010-0000-2800-000004000000}" name="Fiscal Year 2019" dataDxfId="773"/>
    <tableColumn id="5" xr3:uid="{00000000-0010-0000-2800-000005000000}" name="Fiscal Year _x000a_2020" dataDxfId="772"/>
    <tableColumn id="6" xr3:uid="{00000000-0010-0000-2800-000006000000}" name="Fiscal Year 2021" dataDxfId="771"/>
    <tableColumn id="7" xr3:uid="{00000000-0010-0000-2800-000007000000}" name="Fiscal Year 2022" dataDxfId="770"/>
    <tableColumn id="8" xr3:uid="{00000000-0010-0000-2800-000008000000}" name="Fiscal Year 2023" dataDxfId="769"/>
    <tableColumn id="9" xr3:uid="{00000000-0010-0000-2800-000009000000}" name="Fiscal Year  _x000a_2024 &amp; Future" dataDxfId="768"/>
    <tableColumn id="10" xr3:uid="{00000000-0010-0000-2800-00000A000000}" name="Total Revenue" dataDxfId="76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9000000}" name="Table1420" displayName="Table1420" ref="A14:I25" totalsRowShown="0" headerRowDxfId="766" dataDxfId="764" headerRowBorderDxfId="765" tableBorderDxfId="763">
  <tableColumns count="9">
    <tableColumn id="1" xr3:uid="{00000000-0010-0000-2900-000001000000}" name="Revenue or Expense Category" dataDxfId="762"/>
    <tableColumn id="3" xr3:uid="{00000000-0010-0000-2900-000003000000}" name="All Prior Fiscal Years" dataDxfId="761"/>
    <tableColumn id="4" xr3:uid="{00000000-0010-0000-2900-000004000000}" name="Fiscal Year 2019" dataDxfId="760"/>
    <tableColumn id="5" xr3:uid="{00000000-0010-0000-2900-000005000000}" name="Fiscal Year _x000a_2020" dataDxfId="759"/>
    <tableColumn id="6" xr3:uid="{00000000-0010-0000-2900-000006000000}" name="Fiscal Year 2021" dataDxfId="758"/>
    <tableColumn id="7" xr3:uid="{00000000-0010-0000-2900-000007000000}" name="Fiscal Year 2022" dataDxfId="757"/>
    <tableColumn id="8" xr3:uid="{00000000-0010-0000-2900-000008000000}" name="Fiscal Year 2023" dataDxfId="756"/>
    <tableColumn id="9" xr3:uid="{00000000-0010-0000-2900-000009000000}" name="Fiscal Year  _x000a_2024 &amp; Future" dataDxfId="755"/>
    <tableColumn id="10" xr3:uid="{00000000-0010-0000-2900-00000A000000}" name="Total Revenue" dataDxfId="75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A000000}" name="Table142927282930" displayName="Table142927282930" ref="A14:I25" totalsRowShown="0" headerRowDxfId="753" dataDxfId="751" headerRowBorderDxfId="752" tableBorderDxfId="750">
  <tableColumns count="9">
    <tableColumn id="1" xr3:uid="{00000000-0010-0000-2A00-000001000000}" name="Revenue or Expense Category" dataDxfId="749"/>
    <tableColumn id="3" xr3:uid="{00000000-0010-0000-2A00-000003000000}" name="All Prior Fiscal Years" dataDxfId="748"/>
    <tableColumn id="4" xr3:uid="{00000000-0010-0000-2A00-000004000000}" name="Fiscal Year 2019" dataDxfId="747"/>
    <tableColumn id="5" xr3:uid="{00000000-0010-0000-2A00-000005000000}" name="Fiscal Year 2020" dataDxfId="746"/>
    <tableColumn id="6" xr3:uid="{00000000-0010-0000-2A00-000006000000}" name="Fiscal Year 2021" dataDxfId="745"/>
    <tableColumn id="7" xr3:uid="{00000000-0010-0000-2A00-000007000000}" name="Fiscal Year 2022" dataDxfId="744"/>
    <tableColumn id="8" xr3:uid="{00000000-0010-0000-2A00-000008000000}" name="Fiscal Year 2023" dataDxfId="743"/>
    <tableColumn id="9" xr3:uid="{00000000-0010-0000-2A00-000009000000}" name="Fiscal Year  _x000a_2024 &amp; Future" dataDxfId="742"/>
    <tableColumn id="10" xr3:uid="{00000000-0010-0000-2A00-00000A000000}" name="Total Revenue" dataDxfId="74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B000000}" name="Table1422" displayName="Table1422" ref="A14:I25" totalsRowShown="0" headerRowDxfId="740" dataDxfId="738" headerRowBorderDxfId="739" tableBorderDxfId="737">
  <tableColumns count="9">
    <tableColumn id="1" xr3:uid="{00000000-0010-0000-2B00-000001000000}" name="Revenue or Expense Category" dataDxfId="736"/>
    <tableColumn id="3" xr3:uid="{00000000-0010-0000-2B00-000003000000}" name="All Prior Fiscal Years" dataDxfId="735"/>
    <tableColumn id="4" xr3:uid="{00000000-0010-0000-2B00-000004000000}" name="Fiscal Year 2019" dataDxfId="734"/>
    <tableColumn id="5" xr3:uid="{00000000-0010-0000-2B00-000005000000}" name="Fiscal Year 2020" dataDxfId="733"/>
    <tableColumn id="6" xr3:uid="{00000000-0010-0000-2B00-000006000000}" name="Fiscal Year 2021" dataDxfId="732"/>
    <tableColumn id="7" xr3:uid="{00000000-0010-0000-2B00-000007000000}" name="Fiscal Year 2022" dataDxfId="731"/>
    <tableColumn id="8" xr3:uid="{00000000-0010-0000-2B00-000008000000}" name="Fiscal Year 2023" dataDxfId="730"/>
    <tableColumn id="9" xr3:uid="{00000000-0010-0000-2B00-000009000000}" name="Fiscal Year  _x000a_2024 &amp; Future" dataDxfId="729"/>
    <tableColumn id="10" xr3:uid="{00000000-0010-0000-2B00-00000A000000}" name="Total Revenue" dataDxfId="7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C000000}" name="Table1424" displayName="Table1424" ref="A14:I25" totalsRowShown="0" headerRowDxfId="727" dataDxfId="725" headerRowBorderDxfId="726" tableBorderDxfId="724">
  <tableColumns count="9">
    <tableColumn id="1" xr3:uid="{00000000-0010-0000-2C00-000001000000}" name="Revenue or Expense Category" dataDxfId="723"/>
    <tableColumn id="3" xr3:uid="{00000000-0010-0000-2C00-000003000000}" name="All Prior Fiscal Years" dataDxfId="722"/>
    <tableColumn id="4" xr3:uid="{00000000-0010-0000-2C00-000004000000}" name="Fiscal Year 2019" dataDxfId="721"/>
    <tableColumn id="5" xr3:uid="{00000000-0010-0000-2C00-000005000000}" name="Fiscal Year 2020" dataDxfId="720"/>
    <tableColumn id="6" xr3:uid="{00000000-0010-0000-2C00-000006000000}" name="Fiscal Year 2021" dataDxfId="719"/>
    <tableColumn id="7" xr3:uid="{00000000-0010-0000-2C00-000007000000}" name="Fiscal Year 2022" dataDxfId="718"/>
    <tableColumn id="8" xr3:uid="{00000000-0010-0000-2C00-000008000000}" name="Fiscal Year 2023" dataDxfId="717"/>
    <tableColumn id="9" xr3:uid="{00000000-0010-0000-2C00-000009000000}" name="Fiscal Year  _x000a_2024 &amp; Future" dataDxfId="716"/>
    <tableColumn id="10" xr3:uid="{00000000-0010-0000-2C00-00000A000000}" name="Total Revenue" dataDxfId="71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D000000}" name="Table1427" displayName="Table1427" ref="A14:I25" totalsRowShown="0" headerRowDxfId="714" dataDxfId="712" headerRowBorderDxfId="713" tableBorderDxfId="711">
  <tableColumns count="9">
    <tableColumn id="1" xr3:uid="{00000000-0010-0000-2D00-000001000000}" name="Revenue or Expense Category" dataDxfId="710"/>
    <tableColumn id="3" xr3:uid="{00000000-0010-0000-2D00-000003000000}" name="All Prior Fiscal Years" dataDxfId="709"/>
    <tableColumn id="4" xr3:uid="{00000000-0010-0000-2D00-000004000000}" name="Fiscal Year 2019" dataDxfId="708"/>
    <tableColumn id="5" xr3:uid="{00000000-0010-0000-2D00-000005000000}" name="Fiscal Year 2020" dataDxfId="707"/>
    <tableColumn id="6" xr3:uid="{00000000-0010-0000-2D00-000006000000}" name="Fiscal Year 2021" dataDxfId="706"/>
    <tableColumn id="7" xr3:uid="{00000000-0010-0000-2D00-000007000000}" name="Fiscal Year 2022" dataDxfId="705"/>
    <tableColumn id="8" xr3:uid="{00000000-0010-0000-2D00-000008000000}" name="Fiscal Year 2023" dataDxfId="704"/>
    <tableColumn id="9" xr3:uid="{00000000-0010-0000-2D00-000009000000}" name="Fiscal Year  _x000a_2024 &amp; Future" dataDxfId="703"/>
    <tableColumn id="10" xr3:uid="{00000000-0010-0000-2D00-00000A000000}" name="Total Revenue" dataDxfId="70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E000000}" name="Table1428" displayName="Table1428" ref="A14:I25" totalsRowShown="0" headerRowDxfId="701" dataDxfId="699" headerRowBorderDxfId="700" tableBorderDxfId="698">
  <tableColumns count="9">
    <tableColumn id="1" xr3:uid="{00000000-0010-0000-2E00-000001000000}" name="Revenue or Expense Category" dataDxfId="697"/>
    <tableColumn id="3" xr3:uid="{00000000-0010-0000-2E00-000003000000}" name="All Prior Fiscal Years" dataDxfId="696"/>
    <tableColumn id="4" xr3:uid="{00000000-0010-0000-2E00-000004000000}" name="Fiscal Year 2019" dataDxfId="695"/>
    <tableColumn id="5" xr3:uid="{00000000-0010-0000-2E00-000005000000}" name="Fiscal Year 2020" dataDxfId="694"/>
    <tableColumn id="6" xr3:uid="{00000000-0010-0000-2E00-000006000000}" name="Fiscal Year 2021" dataDxfId="693"/>
    <tableColumn id="7" xr3:uid="{00000000-0010-0000-2E00-000007000000}" name="Fiscal Year 2022" dataDxfId="692"/>
    <tableColumn id="8" xr3:uid="{00000000-0010-0000-2E00-000008000000}" name="Fiscal Year 2023" dataDxfId="691"/>
    <tableColumn id="9" xr3:uid="{00000000-0010-0000-2E00-000009000000}" name="Fiscal Year  _x000a_2024 &amp; Future" dataDxfId="690"/>
    <tableColumn id="10" xr3:uid="{00000000-0010-0000-2E00-00000A000000}" name="Total Revenue" dataDxfId="68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F000000}" name="Table1410" displayName="Table1410" ref="A14:I25" totalsRowShown="0" headerRowDxfId="688" dataDxfId="686" headerRowBorderDxfId="687" tableBorderDxfId="685">
  <tableColumns count="9">
    <tableColumn id="1" xr3:uid="{00000000-0010-0000-2F00-000001000000}" name="Revenue or Expense Category" dataDxfId="684"/>
    <tableColumn id="3" xr3:uid="{00000000-0010-0000-2F00-000003000000}" name="All Prior Fiscal Years" dataDxfId="683"/>
    <tableColumn id="4" xr3:uid="{00000000-0010-0000-2F00-000004000000}" name="Fiscal Year 2019" dataDxfId="682"/>
    <tableColumn id="5" xr3:uid="{00000000-0010-0000-2F00-000005000000}" name="Fiscal Year 2020" dataDxfId="681"/>
    <tableColumn id="6" xr3:uid="{00000000-0010-0000-2F00-000006000000}" name="Fiscal Year 2021" dataDxfId="680"/>
    <tableColumn id="7" xr3:uid="{00000000-0010-0000-2F00-000007000000}" name="Fiscal Year 2022" dataDxfId="679"/>
    <tableColumn id="8" xr3:uid="{00000000-0010-0000-2F00-000008000000}" name="Fiscal Year 2023" dataDxfId="678"/>
    <tableColumn id="9" xr3:uid="{00000000-0010-0000-2F00-000009000000}" name="Fiscal Year  _x000a_2024 &amp; Future" dataDxfId="677"/>
    <tableColumn id="10" xr3:uid="{00000000-0010-0000-2F00-00000A000000}" name="Total Revenue" dataDxfId="6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0000000}" name="Table14213" displayName="Table14213" ref="A14:I25" totalsRowShown="0" headerRowDxfId="675" dataDxfId="673" headerRowBorderDxfId="674" tableBorderDxfId="672">
  <tableColumns count="9">
    <tableColumn id="1" xr3:uid="{00000000-0010-0000-3000-000001000000}" name="Revenue or Expense Category" dataDxfId="671"/>
    <tableColumn id="3" xr3:uid="{00000000-0010-0000-3000-000003000000}" name="All Prior Fiscal Years" dataDxfId="670"/>
    <tableColumn id="4" xr3:uid="{00000000-0010-0000-3000-000004000000}" name="Fiscal Year 2019" dataDxfId="669"/>
    <tableColumn id="5" xr3:uid="{00000000-0010-0000-3000-000005000000}" name="Fiscal Year 2020" dataDxfId="668"/>
    <tableColumn id="6" xr3:uid="{00000000-0010-0000-3000-000006000000}" name="Fiscal Year 2021" dataDxfId="667"/>
    <tableColumn id="7" xr3:uid="{00000000-0010-0000-3000-000007000000}" name="Fiscal Year 2022" dataDxfId="666"/>
    <tableColumn id="8" xr3:uid="{00000000-0010-0000-3000-000008000000}" name="Fiscal Year 2023" dataDxfId="665"/>
    <tableColumn id="9" xr3:uid="{00000000-0010-0000-3000-000009000000}" name="Fiscal Year  _x000a_2024 &amp; Future" dataDxfId="664"/>
    <tableColumn id="10" xr3:uid="{00000000-0010-0000-3000-00000A000000}" name="Total Revenue" dataDxfId="66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4000000}" name="Table142770" displayName="Table142770" ref="A14:I25" totalsRowShown="0" headerRowDxfId="1255" dataDxfId="1253" headerRowBorderDxfId="1254" tableBorderDxfId="1252">
  <tableColumns count="9">
    <tableColumn id="1" xr3:uid="{00000000-0010-0000-0400-000001000000}" name="Revenue or Expense Category" dataDxfId="1251"/>
    <tableColumn id="3" xr3:uid="{00000000-0010-0000-0400-000003000000}" name="All Prior Fiscal Years" dataDxfId="1250"/>
    <tableColumn id="4" xr3:uid="{00000000-0010-0000-0400-000004000000}" name="Fiscal Year 2019" dataDxfId="1249"/>
    <tableColumn id="5" xr3:uid="{00000000-0010-0000-0400-000005000000}" name="Fiscal Year 2020" dataDxfId="1248"/>
    <tableColumn id="6" xr3:uid="{00000000-0010-0000-0400-000006000000}" name="Fiscal Year 2021" dataDxfId="1247"/>
    <tableColumn id="7" xr3:uid="{00000000-0010-0000-0400-000007000000}" name="Fiscal Year 2022" dataDxfId="1246"/>
    <tableColumn id="8" xr3:uid="{00000000-0010-0000-0400-000008000000}" name="Fiscal Year 2023" dataDxfId="1245"/>
    <tableColumn id="9" xr3:uid="{00000000-0010-0000-0400-000009000000}" name="Fiscal Year  _x000a_2024 &amp; Future" dataDxfId="1244"/>
    <tableColumn id="10" xr3:uid="{00000000-0010-0000-0400-00000A000000}" name="Total Revenue" dataDxfId="12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1000000}" name="Table143" displayName="Table143" ref="A14:I25" totalsRowShown="0" headerRowDxfId="662" dataDxfId="660" headerRowBorderDxfId="661" tableBorderDxfId="659">
  <tableColumns count="9">
    <tableColumn id="1" xr3:uid="{00000000-0010-0000-3100-000001000000}" name="Revenue or Expense Category" dataDxfId="658"/>
    <tableColumn id="3" xr3:uid="{00000000-0010-0000-3100-000003000000}" name="All Prior Fiscal Years" dataDxfId="657"/>
    <tableColumn id="4" xr3:uid="{00000000-0010-0000-3100-000004000000}" name="Fiscal Year 2019" dataDxfId="656"/>
    <tableColumn id="5" xr3:uid="{00000000-0010-0000-3100-000005000000}" name="Fiscal Year 2020" dataDxfId="655"/>
    <tableColumn id="6" xr3:uid="{00000000-0010-0000-3100-000006000000}" name="Fiscal Year 2021" dataDxfId="654"/>
    <tableColumn id="7" xr3:uid="{00000000-0010-0000-3100-000007000000}" name="Fiscal Year 2022" dataDxfId="653"/>
    <tableColumn id="8" xr3:uid="{00000000-0010-0000-3100-000008000000}" name="Fiscal Year 2023" dataDxfId="652"/>
    <tableColumn id="9" xr3:uid="{00000000-0010-0000-3100-000009000000}" name="Fiscal Year  _x000a_2024 &amp; Future" dataDxfId="651"/>
    <tableColumn id="10" xr3:uid="{00000000-0010-0000-3100-00000A000000}" name="Total Revenue" dataDxfId="65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2000000}" name="Table145" displayName="Table145" ref="A14:I25" totalsRowShown="0" headerRowDxfId="649" dataDxfId="647" headerRowBorderDxfId="648" tableBorderDxfId="646">
  <tableColumns count="9">
    <tableColumn id="1" xr3:uid="{00000000-0010-0000-3200-000001000000}" name="Revenue or Expense Category" dataDxfId="645"/>
    <tableColumn id="3" xr3:uid="{00000000-0010-0000-3200-000003000000}" name="All Prior Fiscal Years" dataDxfId="644"/>
    <tableColumn id="4" xr3:uid="{00000000-0010-0000-3200-000004000000}" name="Fiscal Year 2019" dataDxfId="643"/>
    <tableColumn id="5" xr3:uid="{00000000-0010-0000-3200-000005000000}" name="Fiscal Year 2020" dataDxfId="642"/>
    <tableColumn id="6" xr3:uid="{00000000-0010-0000-3200-000006000000}" name="Fiscal Year 2021" dataDxfId="641"/>
    <tableColumn id="7" xr3:uid="{00000000-0010-0000-3200-000007000000}" name="Fiscal Year 2022" dataDxfId="640"/>
    <tableColumn id="8" xr3:uid="{00000000-0010-0000-3200-000008000000}" name="Fiscal Year 2023" dataDxfId="639"/>
    <tableColumn id="9" xr3:uid="{00000000-0010-0000-3200-000009000000}" name="Fiscal Year  _x000a_2024 &amp; Future" dataDxfId="638"/>
    <tableColumn id="10" xr3:uid="{00000000-0010-0000-3200-00000A000000}" name="Total Revenue" dataDxfId="63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3000000}" name="Table146" displayName="Table146" ref="A14:I25" totalsRowShown="0" headerRowDxfId="636" dataDxfId="634" headerRowBorderDxfId="635" tableBorderDxfId="633">
  <tableColumns count="9">
    <tableColumn id="1" xr3:uid="{00000000-0010-0000-3300-000001000000}" name="Revenue or Expense Category" dataDxfId="632"/>
    <tableColumn id="3" xr3:uid="{00000000-0010-0000-3300-000003000000}" name="All Prior Fiscal Years" dataDxfId="631"/>
    <tableColumn id="4" xr3:uid="{00000000-0010-0000-3300-000004000000}" name="Fiscal Year 2019" dataDxfId="630"/>
    <tableColumn id="5" xr3:uid="{00000000-0010-0000-3300-000005000000}" name="Fiscal Year 2020" dataDxfId="629"/>
    <tableColumn id="6" xr3:uid="{00000000-0010-0000-3300-000006000000}" name="Fiscal Year 2021" dataDxfId="628"/>
    <tableColumn id="7" xr3:uid="{00000000-0010-0000-3300-000007000000}" name="Fiscal Year 2022" dataDxfId="627"/>
    <tableColumn id="8" xr3:uid="{00000000-0010-0000-3300-000008000000}" name="Fiscal Year 2023" dataDxfId="626"/>
    <tableColumn id="9" xr3:uid="{00000000-0010-0000-3300-000009000000}" name="Fiscal Year  _x000a_2024 &amp; Future" dataDxfId="625"/>
    <tableColumn id="10" xr3:uid="{00000000-0010-0000-3300-00000A000000}" name="Total Revenue" dataDxfId="6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4000000}" name="Table14721" displayName="Table14721" ref="A14:I25" totalsRowShown="0" headerRowDxfId="623" dataDxfId="621" headerRowBorderDxfId="622" tableBorderDxfId="620">
  <tableColumns count="9">
    <tableColumn id="1" xr3:uid="{00000000-0010-0000-3400-000001000000}" name="Revenue or Expense Category" dataDxfId="619"/>
    <tableColumn id="3" xr3:uid="{00000000-0010-0000-3400-000003000000}" name="All Prior Fiscal Years" dataDxfId="618"/>
    <tableColumn id="4" xr3:uid="{00000000-0010-0000-3400-000004000000}" name="Fiscal Year 2019" dataDxfId="617"/>
    <tableColumn id="5" xr3:uid="{00000000-0010-0000-3400-000005000000}" name="Fiscal Year 2020" dataDxfId="616"/>
    <tableColumn id="6" xr3:uid="{00000000-0010-0000-3400-000006000000}" name="Fiscal Year 2021" dataDxfId="615"/>
    <tableColumn id="7" xr3:uid="{00000000-0010-0000-3400-000007000000}" name="Fiscal Year 2022" dataDxfId="614"/>
    <tableColumn id="8" xr3:uid="{00000000-0010-0000-3400-000008000000}" name="Fiscal Year 2023" dataDxfId="613"/>
    <tableColumn id="9" xr3:uid="{00000000-0010-0000-3400-000009000000}" name="Fiscal Year  _x000a_2024 &amp; Future" dataDxfId="612"/>
    <tableColumn id="10" xr3:uid="{00000000-0010-0000-3400-00000A000000}" name="Total Revenue" dataDxfId="61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35000000}" name="Table14831" displayName="Table14831" ref="A14:I25" totalsRowShown="0" headerRowDxfId="610" dataDxfId="608" headerRowBorderDxfId="609" tableBorderDxfId="607">
  <tableColumns count="9">
    <tableColumn id="1" xr3:uid="{00000000-0010-0000-3500-000001000000}" name="Revenue or Expense Category" dataDxfId="606"/>
    <tableColumn id="3" xr3:uid="{00000000-0010-0000-3500-000003000000}" name="All Prior Fiscal Years" dataDxfId="605"/>
    <tableColumn id="4" xr3:uid="{00000000-0010-0000-3500-000004000000}" name="Fiscal Year 2019" dataDxfId="604"/>
    <tableColumn id="5" xr3:uid="{00000000-0010-0000-3500-000005000000}" name="Fiscal Year 2020" dataDxfId="603"/>
    <tableColumn id="6" xr3:uid="{00000000-0010-0000-3500-000006000000}" name="Fiscal Year 2021" dataDxfId="602"/>
    <tableColumn id="7" xr3:uid="{00000000-0010-0000-3500-000007000000}" name="Fiscal Year 2022" dataDxfId="601"/>
    <tableColumn id="8" xr3:uid="{00000000-0010-0000-3500-000008000000}" name="Fiscal Year 2023" dataDxfId="600"/>
    <tableColumn id="9" xr3:uid="{00000000-0010-0000-3500-000009000000}" name="Fiscal Year  _x000a_2024 &amp; Future" dataDxfId="599"/>
    <tableColumn id="10" xr3:uid="{00000000-0010-0000-3500-00000A000000}" name="Total Revenue" dataDxfId="59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6000000}" name="Table14932" displayName="Table14932" ref="A14:I25" totalsRowShown="0" headerRowDxfId="597" dataDxfId="595" headerRowBorderDxfId="596" tableBorderDxfId="594">
  <tableColumns count="9">
    <tableColumn id="1" xr3:uid="{00000000-0010-0000-3600-000001000000}" name="Revenue or Expense Category" dataDxfId="593"/>
    <tableColumn id="3" xr3:uid="{00000000-0010-0000-3600-000003000000}" name="All Prior Fiscal Years" dataDxfId="592"/>
    <tableColumn id="4" xr3:uid="{00000000-0010-0000-3600-000004000000}" name="Fiscal Year 2019" dataDxfId="591"/>
    <tableColumn id="5" xr3:uid="{00000000-0010-0000-3600-000005000000}" name="Fiscal Year 2020" dataDxfId="590"/>
    <tableColumn id="6" xr3:uid="{00000000-0010-0000-3600-000006000000}" name="Fiscal Year 2021" dataDxfId="589"/>
    <tableColumn id="7" xr3:uid="{00000000-0010-0000-3600-000007000000}" name="Fiscal Year 2022" dataDxfId="588"/>
    <tableColumn id="8" xr3:uid="{00000000-0010-0000-3600-000008000000}" name="Fiscal Year 2023" dataDxfId="587"/>
    <tableColumn id="9" xr3:uid="{00000000-0010-0000-3600-000009000000}" name="Fiscal Year  _x000a_2024 &amp; Future" dataDxfId="586"/>
    <tableColumn id="10" xr3:uid="{00000000-0010-0000-3600-00000A000000}" name="Total Revenue" dataDxfId="58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37000000}" name="Table141033" displayName="Table141033" ref="A14:I25" totalsRowShown="0" headerRowDxfId="584" dataDxfId="582" headerRowBorderDxfId="583" tableBorderDxfId="581">
  <tableColumns count="9">
    <tableColumn id="1" xr3:uid="{00000000-0010-0000-3700-000001000000}" name="Revenue or Expense Category" dataDxfId="580"/>
    <tableColumn id="3" xr3:uid="{00000000-0010-0000-3700-000003000000}" name="All Prior Fiscal Years" dataDxfId="579"/>
    <tableColumn id="4" xr3:uid="{00000000-0010-0000-3700-000004000000}" name="Fiscal Year 2019" dataDxfId="578"/>
    <tableColumn id="5" xr3:uid="{00000000-0010-0000-3700-000005000000}" name="Fiscal Year 2020" dataDxfId="577"/>
    <tableColumn id="6" xr3:uid="{00000000-0010-0000-3700-000006000000}" name="Fiscal Year 2021" dataDxfId="576"/>
    <tableColumn id="7" xr3:uid="{00000000-0010-0000-3700-000007000000}" name="Fiscal Year 2022" dataDxfId="575"/>
    <tableColumn id="8" xr3:uid="{00000000-0010-0000-3700-000008000000}" name="Fiscal Year 2023" dataDxfId="574"/>
    <tableColumn id="9" xr3:uid="{00000000-0010-0000-3700-000009000000}" name="Fiscal Year  _x000a_2024 &amp; Future" dataDxfId="573"/>
    <tableColumn id="10" xr3:uid="{00000000-0010-0000-3700-00000A000000}" name="Total Revenue" dataDxfId="5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8000000}" name="Table141134" displayName="Table141134" ref="A14:I25" totalsRowShown="0" headerRowDxfId="571" dataDxfId="569" headerRowBorderDxfId="570" tableBorderDxfId="568">
  <tableColumns count="9">
    <tableColumn id="1" xr3:uid="{00000000-0010-0000-3800-000001000000}" name="Revenue or Expense Category" dataDxfId="567"/>
    <tableColumn id="3" xr3:uid="{00000000-0010-0000-3800-000003000000}" name="All Prior Fiscal Years" dataDxfId="566"/>
    <tableColumn id="4" xr3:uid="{00000000-0010-0000-3800-000004000000}" name="Fiscal Year 2019" dataDxfId="565"/>
    <tableColumn id="5" xr3:uid="{00000000-0010-0000-3800-000005000000}" name="Fiscal Year 2020" dataDxfId="564"/>
    <tableColumn id="6" xr3:uid="{00000000-0010-0000-3800-000006000000}" name="Fiscal Year 2021" dataDxfId="563"/>
    <tableColumn id="7" xr3:uid="{00000000-0010-0000-3800-000007000000}" name="Fiscal Year 2022" dataDxfId="562"/>
    <tableColumn id="8" xr3:uid="{00000000-0010-0000-3800-000008000000}" name="Fiscal Year 2023" dataDxfId="561"/>
    <tableColumn id="9" xr3:uid="{00000000-0010-0000-3800-000009000000}" name="Fiscal Year  _x000a_2024 &amp; Future" dataDxfId="560"/>
    <tableColumn id="10" xr3:uid="{00000000-0010-0000-3800-00000A000000}" name="Total Revenue" dataDxfId="55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9000000}" name="Table141235" displayName="Table141235" ref="A14:I25" totalsRowShown="0" headerRowDxfId="558" dataDxfId="556" headerRowBorderDxfId="557" tableBorderDxfId="555">
  <tableColumns count="9">
    <tableColumn id="1" xr3:uid="{00000000-0010-0000-3900-000001000000}" name="Revenue or Expense Category" dataDxfId="554"/>
    <tableColumn id="3" xr3:uid="{00000000-0010-0000-3900-000003000000}" name="All Prior Fiscal Years" dataDxfId="553"/>
    <tableColumn id="4" xr3:uid="{00000000-0010-0000-3900-000004000000}" name="Fiscal Year 2019" dataDxfId="552"/>
    <tableColumn id="5" xr3:uid="{00000000-0010-0000-3900-000005000000}" name="Fiscal Year 2020" dataDxfId="551"/>
    <tableColumn id="6" xr3:uid="{00000000-0010-0000-3900-000006000000}" name="Fiscal Year 2021" dataDxfId="550"/>
    <tableColumn id="7" xr3:uid="{00000000-0010-0000-3900-000007000000}" name="Fiscal Year 2022" dataDxfId="549"/>
    <tableColumn id="8" xr3:uid="{00000000-0010-0000-3900-000008000000}" name="Fiscal Year 2023" dataDxfId="548"/>
    <tableColumn id="9" xr3:uid="{00000000-0010-0000-3900-000009000000}" name="Fiscal Year  _x000a_2024 &amp; Future" dataDxfId="547"/>
    <tableColumn id="10" xr3:uid="{00000000-0010-0000-3900-00000A000000}" name="Total Revenue" dataDxfId="54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A000000}" name="Table1415" displayName="Table1415" ref="A14:I25" totalsRowShown="0" headerRowDxfId="545" dataDxfId="543" headerRowBorderDxfId="544" tableBorderDxfId="542">
  <tableColumns count="9">
    <tableColumn id="1" xr3:uid="{00000000-0010-0000-3A00-000001000000}" name="Revenue or Expense Category" dataDxfId="541"/>
    <tableColumn id="3" xr3:uid="{00000000-0010-0000-3A00-000003000000}" name="All Prior Fiscal Years" dataDxfId="540"/>
    <tableColumn id="4" xr3:uid="{00000000-0010-0000-3A00-000004000000}" name="Fiscal Year 2019" dataDxfId="539"/>
    <tableColumn id="5" xr3:uid="{00000000-0010-0000-3A00-000005000000}" name="Fiscal Year 2020" dataDxfId="538"/>
    <tableColumn id="6" xr3:uid="{00000000-0010-0000-3A00-000006000000}" name="Fiscal Year 2021" dataDxfId="537"/>
    <tableColumn id="7" xr3:uid="{00000000-0010-0000-3A00-000007000000}" name="Fiscal Year 2022" dataDxfId="536"/>
    <tableColumn id="8" xr3:uid="{00000000-0010-0000-3A00-000008000000}" name="Fiscal Year 2023" dataDxfId="535"/>
    <tableColumn id="9" xr3:uid="{00000000-0010-0000-3A00-000009000000}" name="Fiscal Year  _x000a_2024 &amp; Future" dataDxfId="534"/>
    <tableColumn id="10" xr3:uid="{00000000-0010-0000-3A00-00000A000000}" name="Total Revenue" dataDxfId="53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5000000}" name="Table142469" displayName="Table142469" ref="A14:I25" totalsRowShown="0" headerRowDxfId="1242" dataDxfId="1240" headerRowBorderDxfId="1241" tableBorderDxfId="1239">
  <tableColumns count="9">
    <tableColumn id="1" xr3:uid="{00000000-0010-0000-0500-000001000000}" name="Revenue or Expense Category" dataDxfId="1238"/>
    <tableColumn id="3" xr3:uid="{00000000-0010-0000-0500-000003000000}" name="All Prior Fiscal Years" dataDxfId="1237"/>
    <tableColumn id="4" xr3:uid="{00000000-0010-0000-0500-000004000000}" name="Fiscal Year 2019" dataDxfId="1236"/>
    <tableColumn id="5" xr3:uid="{00000000-0010-0000-0500-000005000000}" name="Fiscal Year 2020" dataDxfId="1235"/>
    <tableColumn id="6" xr3:uid="{00000000-0010-0000-0500-000006000000}" name="Fiscal Year 2021" dataDxfId="1234"/>
    <tableColumn id="7" xr3:uid="{00000000-0010-0000-0500-000007000000}" name="Fiscal Year 2022" dataDxfId="1233"/>
    <tableColumn id="8" xr3:uid="{00000000-0010-0000-0500-000008000000}" name="Fiscal Year 2023" dataDxfId="1232"/>
    <tableColumn id="9" xr3:uid="{00000000-0010-0000-0500-000009000000}" name="Fiscal Year  _x000a_2024 &amp; Future" dataDxfId="1231"/>
    <tableColumn id="10" xr3:uid="{00000000-0010-0000-0500-00000A000000}" name="Total Revenue" dataDxfId="12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3B000000}" name="Table141437" displayName="Table141437" ref="A14:I25" totalsRowShown="0" headerRowDxfId="532" dataDxfId="530" headerRowBorderDxfId="531" tableBorderDxfId="529">
  <tableColumns count="9">
    <tableColumn id="1" xr3:uid="{00000000-0010-0000-3B00-000001000000}" name="Revenue or Expense Category" dataDxfId="528"/>
    <tableColumn id="3" xr3:uid="{00000000-0010-0000-3B00-000003000000}" name="All Prior Fiscal Years" dataDxfId="527"/>
    <tableColumn id="4" xr3:uid="{00000000-0010-0000-3B00-000004000000}" name="Fiscal Year 2019" dataDxfId="526"/>
    <tableColumn id="5" xr3:uid="{00000000-0010-0000-3B00-000005000000}" name="Fiscal Year 2020" dataDxfId="525"/>
    <tableColumn id="6" xr3:uid="{00000000-0010-0000-3B00-000006000000}" name="Fiscal Year 2021" dataDxfId="524"/>
    <tableColumn id="7" xr3:uid="{00000000-0010-0000-3B00-000007000000}" name="Fiscal Year 2022" dataDxfId="523"/>
    <tableColumn id="8" xr3:uid="{00000000-0010-0000-3B00-000008000000}" name="Fiscal Year 2023" dataDxfId="522"/>
    <tableColumn id="9" xr3:uid="{00000000-0010-0000-3B00-000009000000}" name="Fiscal Year  _x000a_2024 &amp; Future" dataDxfId="521"/>
    <tableColumn id="10" xr3:uid="{00000000-0010-0000-3B00-00000A000000}" name="Total Revenue" dataDxfId="5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C000000}" name="Table1413" displayName="Table1413" ref="A14:I25" totalsRowShown="0" headerRowDxfId="519" dataDxfId="517" headerRowBorderDxfId="518" tableBorderDxfId="516">
  <tableColumns count="9">
    <tableColumn id="1" xr3:uid="{00000000-0010-0000-3C00-000001000000}" name="Revenue or Expense Category" dataDxfId="515"/>
    <tableColumn id="3" xr3:uid="{00000000-0010-0000-3C00-000003000000}" name="All Prior Fiscal Years" dataDxfId="514"/>
    <tableColumn id="4" xr3:uid="{00000000-0010-0000-3C00-000004000000}" name="Fiscal Year 2019" dataDxfId="513"/>
    <tableColumn id="5" xr3:uid="{00000000-0010-0000-3C00-000005000000}" name="Fiscal Year 2020" dataDxfId="512"/>
    <tableColumn id="6" xr3:uid="{00000000-0010-0000-3C00-000006000000}" name="Fiscal Year 2021" dataDxfId="511"/>
    <tableColumn id="7" xr3:uid="{00000000-0010-0000-3C00-000007000000}" name="Fiscal Year 2022" dataDxfId="510"/>
    <tableColumn id="8" xr3:uid="{00000000-0010-0000-3C00-000008000000}" name="Fiscal Year 2023" dataDxfId="509"/>
    <tableColumn id="9" xr3:uid="{00000000-0010-0000-3C00-000009000000}" name="Fiscal Year  _x000a_2024 &amp; Future" dataDxfId="508"/>
    <tableColumn id="10" xr3:uid="{00000000-0010-0000-3C00-00000A000000}" name="Total Revenue" dataDxfId="50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3D000000}" name="Table1416" displayName="Table1416" ref="A14:I25" totalsRowShown="0" headerRowDxfId="506" dataDxfId="504" headerRowBorderDxfId="505" tableBorderDxfId="503">
  <tableColumns count="9">
    <tableColumn id="1" xr3:uid="{00000000-0010-0000-3D00-000001000000}" name="Revenue or Expense Category" dataDxfId="502"/>
    <tableColumn id="3" xr3:uid="{00000000-0010-0000-3D00-000003000000}" name="All Prior Fiscal Years" dataDxfId="501"/>
    <tableColumn id="4" xr3:uid="{00000000-0010-0000-3D00-000004000000}" name="Fiscal Year 2019" dataDxfId="500"/>
    <tableColumn id="5" xr3:uid="{00000000-0010-0000-3D00-000005000000}" name="Fiscal Year 2020" dataDxfId="499"/>
    <tableColumn id="6" xr3:uid="{00000000-0010-0000-3D00-000006000000}" name="Fiscal Year 2021" dataDxfId="498"/>
    <tableColumn id="7" xr3:uid="{00000000-0010-0000-3D00-000007000000}" name="Fiscal Year 2022" dataDxfId="497"/>
    <tableColumn id="8" xr3:uid="{00000000-0010-0000-3D00-000008000000}" name="Fiscal Year 2023" dataDxfId="496"/>
    <tableColumn id="9" xr3:uid="{00000000-0010-0000-3D00-000009000000}" name="Fiscal Year  _x000a_2024 &amp; Future" dataDxfId="495"/>
    <tableColumn id="10" xr3:uid="{00000000-0010-0000-3D00-00000A000000}" name="Total Revenue" dataDxfId="49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3E000000}" name="Table1417" displayName="Table1417" ref="A14:I25" totalsRowShown="0" headerRowDxfId="493" dataDxfId="491" headerRowBorderDxfId="492" tableBorderDxfId="490">
  <tableColumns count="9">
    <tableColumn id="1" xr3:uid="{00000000-0010-0000-3E00-000001000000}" name="Revenue or Expense Category" dataDxfId="489"/>
    <tableColumn id="3" xr3:uid="{00000000-0010-0000-3E00-000003000000}" name="All Prior Fiscal Years" dataDxfId="488"/>
    <tableColumn id="4" xr3:uid="{00000000-0010-0000-3E00-000004000000}" name="Fiscal Year 2019" dataDxfId="487"/>
    <tableColumn id="5" xr3:uid="{00000000-0010-0000-3E00-000005000000}" name="Fiscal Year 2020" dataDxfId="486"/>
    <tableColumn id="6" xr3:uid="{00000000-0010-0000-3E00-000006000000}" name="Fiscal Year 2021" dataDxfId="485"/>
    <tableColumn id="7" xr3:uid="{00000000-0010-0000-3E00-000007000000}" name="Fiscal Year 2022" dataDxfId="484"/>
    <tableColumn id="8" xr3:uid="{00000000-0010-0000-3E00-000008000000}" name="Fiscal Year 2023" dataDxfId="483"/>
    <tableColumn id="9" xr3:uid="{00000000-0010-0000-3E00-000009000000}" name="Fiscal Year  _x000a_2024 &amp; Future" dataDxfId="482"/>
    <tableColumn id="10" xr3:uid="{00000000-0010-0000-3E00-00000A000000}" name="Total Revenue" dataDxfId="48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F000000}" name="Table141841" displayName="Table141841" ref="A14:I25" totalsRowShown="0" headerRowDxfId="480" dataDxfId="478" headerRowBorderDxfId="479" tableBorderDxfId="477">
  <tableColumns count="9">
    <tableColumn id="1" xr3:uid="{00000000-0010-0000-3F00-000001000000}" name="Revenue or Expense Category" dataDxfId="476"/>
    <tableColumn id="3" xr3:uid="{00000000-0010-0000-3F00-000003000000}" name="All Prior Fiscal Years" dataDxfId="475"/>
    <tableColumn id="4" xr3:uid="{00000000-0010-0000-3F00-000004000000}" name="Fiscal Year 2019" dataDxfId="474"/>
    <tableColumn id="5" xr3:uid="{00000000-0010-0000-3F00-000005000000}" name="Fiscal Year 2020" dataDxfId="473"/>
    <tableColumn id="6" xr3:uid="{00000000-0010-0000-3F00-000006000000}" name="Fiscal Year 2021" dataDxfId="472"/>
    <tableColumn id="7" xr3:uid="{00000000-0010-0000-3F00-000007000000}" name="Fiscal Year 2022" dataDxfId="471"/>
    <tableColumn id="8" xr3:uid="{00000000-0010-0000-3F00-000008000000}" name="Fiscal Year 2023" dataDxfId="470"/>
    <tableColumn id="9" xr3:uid="{00000000-0010-0000-3F00-000009000000}" name="Fiscal Year  _x000a_2024 &amp; Future" dataDxfId="469"/>
    <tableColumn id="10" xr3:uid="{00000000-0010-0000-3F00-00000A000000}" name="Total Revenue" dataDxfId="4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40000000}" name="Table141942" displayName="Table141942" ref="A14:I25" totalsRowShown="0" headerRowDxfId="467" dataDxfId="465" headerRowBorderDxfId="466" tableBorderDxfId="464">
  <tableColumns count="9">
    <tableColumn id="1" xr3:uid="{00000000-0010-0000-4000-000001000000}" name="Revenue or Expense Category" dataDxfId="463"/>
    <tableColumn id="3" xr3:uid="{00000000-0010-0000-4000-000003000000}" name="All Prior Fiscal Years" dataDxfId="462"/>
    <tableColumn id="4" xr3:uid="{00000000-0010-0000-4000-000004000000}" name="Fiscal Year 2019" dataDxfId="461"/>
    <tableColumn id="5" xr3:uid="{00000000-0010-0000-4000-000005000000}" name="Fiscal Year 2020" dataDxfId="460"/>
    <tableColumn id="6" xr3:uid="{00000000-0010-0000-4000-000006000000}" name="Fiscal Year 2021" dataDxfId="459"/>
    <tableColumn id="7" xr3:uid="{00000000-0010-0000-4000-000007000000}" name="Fiscal Year 2022" dataDxfId="458"/>
    <tableColumn id="8" xr3:uid="{00000000-0010-0000-4000-000008000000}" name="Fiscal Year 2023" dataDxfId="457"/>
    <tableColumn id="9" xr3:uid="{00000000-0010-0000-4000-000009000000}" name="Fiscal Year  _x000a_2024 &amp; Future" dataDxfId="456"/>
    <tableColumn id="10" xr3:uid="{00000000-0010-0000-4000-00000A000000}" name="Total Revenue" dataDxfId="45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41000000}" name="Table142643" displayName="Table142643" ref="A14:I25" totalsRowShown="0" headerRowDxfId="454" dataDxfId="452" headerRowBorderDxfId="453" tableBorderDxfId="451">
  <tableColumns count="9">
    <tableColumn id="1" xr3:uid="{00000000-0010-0000-4100-000001000000}" name="Revenue or Expense Category" dataDxfId="450"/>
    <tableColumn id="3" xr3:uid="{00000000-0010-0000-4100-000003000000}" name="All Prior Fiscal Years" dataDxfId="449"/>
    <tableColumn id="4" xr3:uid="{00000000-0010-0000-4100-000004000000}" name="Fiscal Year 2019" dataDxfId="448"/>
    <tableColumn id="5" xr3:uid="{00000000-0010-0000-4100-000005000000}" name="Fiscal Year 2020" dataDxfId="447"/>
    <tableColumn id="6" xr3:uid="{00000000-0010-0000-4100-000006000000}" name="Fiscal Year 2021" dataDxfId="446"/>
    <tableColumn id="7" xr3:uid="{00000000-0010-0000-4100-000007000000}" name="Fiscal Year 2022" dataDxfId="445"/>
    <tableColumn id="8" xr3:uid="{00000000-0010-0000-4100-000008000000}" name="Fiscal Year 2023" dataDxfId="444"/>
    <tableColumn id="9" xr3:uid="{00000000-0010-0000-4100-000009000000}" name="Fiscal Year  _x000a_2024 &amp; Future" dataDxfId="443"/>
    <tableColumn id="10" xr3:uid="{00000000-0010-0000-4100-00000A000000}" name="Total Revenue" dataDxfId="4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42000000}" name="Table142744" displayName="Table142744" ref="A14:I25" totalsRowShown="0" headerRowDxfId="441" dataDxfId="439" headerRowBorderDxfId="440" tableBorderDxfId="438">
  <tableColumns count="9">
    <tableColumn id="1" xr3:uid="{00000000-0010-0000-4200-000001000000}" name="Revenue or Expense Category" dataDxfId="437"/>
    <tableColumn id="3" xr3:uid="{00000000-0010-0000-4200-000003000000}" name="All Prior Fiscal Years" dataDxfId="436"/>
    <tableColumn id="4" xr3:uid="{00000000-0010-0000-4200-000004000000}" name="Fiscal Year 2019" dataDxfId="435"/>
    <tableColumn id="5" xr3:uid="{00000000-0010-0000-4200-000005000000}" name="Fiscal Year 2020" dataDxfId="434"/>
    <tableColumn id="6" xr3:uid="{00000000-0010-0000-4200-000006000000}" name="Fiscal Year 2021" dataDxfId="433"/>
    <tableColumn id="7" xr3:uid="{00000000-0010-0000-4200-000007000000}" name="Fiscal Year 2022" dataDxfId="432"/>
    <tableColumn id="8" xr3:uid="{00000000-0010-0000-4200-000008000000}" name="Fiscal Year 2023" dataDxfId="431"/>
    <tableColumn id="9" xr3:uid="{00000000-0010-0000-4200-000009000000}" name="Fiscal Year  _x000a_2024 &amp; Future" dataDxfId="430"/>
    <tableColumn id="10" xr3:uid="{00000000-0010-0000-4200-00000A000000}" name="Total Revenue" dataDxfId="42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43000000}" name="Table142845" displayName="Table142845" ref="A14:I25" totalsRowShown="0" headerRowDxfId="428" dataDxfId="426" headerRowBorderDxfId="427" tableBorderDxfId="425">
  <tableColumns count="9">
    <tableColumn id="1" xr3:uid="{00000000-0010-0000-4300-000001000000}" name="Revenue or Expense Category" dataDxfId="424"/>
    <tableColumn id="3" xr3:uid="{00000000-0010-0000-4300-000003000000}" name="All Prior Fiscal Years" dataDxfId="423"/>
    <tableColumn id="4" xr3:uid="{00000000-0010-0000-4300-000004000000}" name="Fiscal Year 2019" dataDxfId="422"/>
    <tableColumn id="5" xr3:uid="{00000000-0010-0000-4300-000005000000}" name="Fiscal Year 2020" dataDxfId="421"/>
    <tableColumn id="6" xr3:uid="{00000000-0010-0000-4300-000006000000}" name="Fiscal Year 2021" dataDxfId="420"/>
    <tableColumn id="7" xr3:uid="{00000000-0010-0000-4300-000007000000}" name="Fiscal Year 2022" dataDxfId="419"/>
    <tableColumn id="8" xr3:uid="{00000000-0010-0000-4300-000008000000}" name="Fiscal Year 2023" dataDxfId="418"/>
    <tableColumn id="9" xr3:uid="{00000000-0010-0000-4300-000009000000}" name="Fiscal Year  _x000a_2024 &amp; Future" dataDxfId="417"/>
    <tableColumn id="10" xr3:uid="{00000000-0010-0000-4300-00000A000000}" name="Total Revenue" dataDxfId="4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44000000}" name="Table142946" displayName="Table142946" ref="A14:I25" totalsRowShown="0" headerRowDxfId="415" dataDxfId="413" headerRowBorderDxfId="414" tableBorderDxfId="412">
  <tableColumns count="9">
    <tableColumn id="1" xr3:uid="{00000000-0010-0000-4400-000001000000}" name="Revenue or Expense Category" dataDxfId="411"/>
    <tableColumn id="3" xr3:uid="{00000000-0010-0000-4400-000003000000}" name="All Prior Fiscal Years" dataDxfId="410"/>
    <tableColumn id="4" xr3:uid="{00000000-0010-0000-4400-000004000000}" name="Fiscal Year 2019" dataDxfId="409"/>
    <tableColumn id="5" xr3:uid="{00000000-0010-0000-4400-000005000000}" name="Fiscal Year 2020" dataDxfId="408"/>
    <tableColumn id="6" xr3:uid="{00000000-0010-0000-4400-000006000000}" name="Fiscal Year 2021" dataDxfId="407"/>
    <tableColumn id="7" xr3:uid="{00000000-0010-0000-4400-000007000000}" name="Fiscal Year 2022" dataDxfId="406"/>
    <tableColumn id="8" xr3:uid="{00000000-0010-0000-4400-000008000000}" name="Fiscal Year 2023" dataDxfId="405"/>
    <tableColumn id="9" xr3:uid="{00000000-0010-0000-4400-000009000000}" name="Fiscal Year  _x000a_2024 &amp; Future" dataDxfId="404"/>
    <tableColumn id="10" xr3:uid="{00000000-0010-0000-4400-00000A000000}" name="Total Revenue" dataDxfId="40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6000000}" name="Table14246972" displayName="Table14246972" ref="A14:I26" totalsRowCount="1" headerRowDxfId="1229" dataDxfId="1227" headerRowBorderDxfId="1228">
  <tableColumns count="9">
    <tableColumn id="1" xr3:uid="{00000000-0010-0000-0600-000001000000}" name="Revenue or Expense Category" dataDxfId="1226" totalsRowDxfId="1225"/>
    <tableColumn id="3" xr3:uid="{00000000-0010-0000-0600-000003000000}" name="All Prior Fiscal Years" dataDxfId="1224" totalsRowDxfId="1223"/>
    <tableColumn id="4" xr3:uid="{00000000-0010-0000-0600-000004000000}" name="Fiscal Year 2019" dataDxfId="1222" totalsRowDxfId="1221"/>
    <tableColumn id="5" xr3:uid="{00000000-0010-0000-0600-000005000000}" name="Fiscal Year 2020" dataDxfId="1220" totalsRowDxfId="1219"/>
    <tableColumn id="6" xr3:uid="{00000000-0010-0000-0600-000006000000}" name="Fiscal Year 2021" dataDxfId="1218" totalsRowDxfId="1217"/>
    <tableColumn id="7" xr3:uid="{00000000-0010-0000-0600-000007000000}" name="Fiscal Year 2022" dataDxfId="1216" totalsRowDxfId="1215"/>
    <tableColumn id="8" xr3:uid="{00000000-0010-0000-0600-000008000000}" name="Fiscal Year 2023" dataDxfId="1214" totalsRowDxfId="1213"/>
    <tableColumn id="9" xr3:uid="{00000000-0010-0000-0600-000009000000}" name="Fiscal Year  _x000a_2024 &amp; Future" dataDxfId="1212" totalsRowDxfId="1211"/>
    <tableColumn id="10" xr3:uid="{00000000-0010-0000-0600-00000A000000}" name="Total Revenue" dataDxfId="1210" totalsRowDxfId="120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45000000}" name="Table142047" displayName="Table142047" ref="A14:I25" totalsRowShown="0" headerRowDxfId="402" dataDxfId="400" headerRowBorderDxfId="401" tableBorderDxfId="399">
  <tableColumns count="9">
    <tableColumn id="1" xr3:uid="{00000000-0010-0000-4500-000001000000}" name="Revenue or Expense Category" dataDxfId="398"/>
    <tableColumn id="3" xr3:uid="{00000000-0010-0000-4500-000003000000}" name="All Prior Fiscal Years" dataDxfId="397"/>
    <tableColumn id="4" xr3:uid="{00000000-0010-0000-4500-000004000000}" name="Fiscal Year 2019" dataDxfId="396"/>
    <tableColumn id="5" xr3:uid="{00000000-0010-0000-4500-000005000000}" name="Fiscal Year 2020" dataDxfId="395"/>
    <tableColumn id="6" xr3:uid="{00000000-0010-0000-4500-000006000000}" name="Fiscal Year 2021" dataDxfId="394"/>
    <tableColumn id="7" xr3:uid="{00000000-0010-0000-4500-000007000000}" name="Fiscal Year 2022" dataDxfId="393"/>
    <tableColumn id="8" xr3:uid="{00000000-0010-0000-4500-000008000000}" name="Fiscal Year 2023" dataDxfId="392"/>
    <tableColumn id="9" xr3:uid="{00000000-0010-0000-4500-000009000000}" name="Fiscal Year  _x000a_2024 &amp; Future" dataDxfId="391"/>
    <tableColumn id="10" xr3:uid="{00000000-0010-0000-4500-00000A000000}" name="Total Revenue" dataDxfId="39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46000000}" name="Table1421" displayName="Table1421" ref="A14:I25" totalsRowShown="0" headerRowDxfId="389" dataDxfId="387" headerRowBorderDxfId="388" tableBorderDxfId="386">
  <tableColumns count="9">
    <tableColumn id="1" xr3:uid="{00000000-0010-0000-4600-000001000000}" name="Revenue or Expense Category" dataDxfId="385"/>
    <tableColumn id="3" xr3:uid="{00000000-0010-0000-4600-000003000000}" name="All Prior Fiscal Years" dataDxfId="384"/>
    <tableColumn id="4" xr3:uid="{00000000-0010-0000-4600-000004000000}" name="Fiscal Year 2019" dataDxfId="383"/>
    <tableColumn id="5" xr3:uid="{00000000-0010-0000-4600-000005000000}" name="Fiscal Year 2020" dataDxfId="382"/>
    <tableColumn id="6" xr3:uid="{00000000-0010-0000-4600-000006000000}" name="Fiscal Year 2021" dataDxfId="381"/>
    <tableColumn id="7" xr3:uid="{00000000-0010-0000-4600-000007000000}" name="Fiscal Year 2022" dataDxfId="380"/>
    <tableColumn id="8" xr3:uid="{00000000-0010-0000-4600-000008000000}" name="Fiscal Year 2023" dataDxfId="379"/>
    <tableColumn id="9" xr3:uid="{00000000-0010-0000-4600-000009000000}" name="Fiscal Year  _x000a_2024 &amp; Future" dataDxfId="378"/>
    <tableColumn id="10" xr3:uid="{00000000-0010-0000-4600-00000A000000}" name="Total Revenue" dataDxfId="37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47000000}" name="Table142249" displayName="Table142249" ref="A14:I25" totalsRowShown="0" headerRowDxfId="376" dataDxfId="374" headerRowBorderDxfId="375" tableBorderDxfId="373">
  <tableColumns count="9">
    <tableColumn id="1" xr3:uid="{00000000-0010-0000-4700-000001000000}" name="Revenue or Expense Category" dataDxfId="372"/>
    <tableColumn id="3" xr3:uid="{00000000-0010-0000-4700-000003000000}" name="All Prior Fiscal Years" dataDxfId="371"/>
    <tableColumn id="4" xr3:uid="{00000000-0010-0000-4700-000004000000}" name="Fiscal Year 2019" dataDxfId="370"/>
    <tableColumn id="5" xr3:uid="{00000000-0010-0000-4700-000005000000}" name="Fiscal Year 2020" dataDxfId="369"/>
    <tableColumn id="6" xr3:uid="{00000000-0010-0000-4700-000006000000}" name="Fiscal Year 2021" dataDxfId="368"/>
    <tableColumn id="7" xr3:uid="{00000000-0010-0000-4700-000007000000}" name="Fiscal Year 2022" dataDxfId="367"/>
    <tableColumn id="8" xr3:uid="{00000000-0010-0000-4700-000008000000}" name="Fiscal Year 2023" dataDxfId="366"/>
    <tableColumn id="9" xr3:uid="{00000000-0010-0000-4700-000009000000}" name="Fiscal Year  _x000a_2024 &amp; Future" dataDxfId="365"/>
    <tableColumn id="10" xr3:uid="{00000000-0010-0000-4700-00000A000000}" name="Total Revenue" dataDxfId="3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48000000}" name="Table142350" displayName="Table142350" ref="A14:I25" totalsRowShown="0" headerRowDxfId="363" dataDxfId="361" headerRowBorderDxfId="362" tableBorderDxfId="360">
  <tableColumns count="9">
    <tableColumn id="1" xr3:uid="{00000000-0010-0000-4800-000001000000}" name="Revenue or Expense Category" dataDxfId="359"/>
    <tableColumn id="3" xr3:uid="{00000000-0010-0000-4800-000003000000}" name="All Prior Fiscal Years" dataDxfId="358"/>
    <tableColumn id="4" xr3:uid="{00000000-0010-0000-4800-000004000000}" name="Fiscal Year 2019" dataDxfId="357"/>
    <tableColumn id="5" xr3:uid="{00000000-0010-0000-4800-000005000000}" name="Fiscal Year 2020" dataDxfId="356"/>
    <tableColumn id="6" xr3:uid="{00000000-0010-0000-4800-000006000000}" name="Fiscal Year 2021" dataDxfId="355"/>
    <tableColumn id="7" xr3:uid="{00000000-0010-0000-4800-000007000000}" name="Fiscal Year 2022" dataDxfId="354"/>
    <tableColumn id="8" xr3:uid="{00000000-0010-0000-4800-000008000000}" name="Fiscal Year 2023" dataDxfId="353"/>
    <tableColumn id="9" xr3:uid="{00000000-0010-0000-4800-000009000000}" name="Fiscal Year  _x000a_2024 &amp; Future" dataDxfId="352"/>
    <tableColumn id="10" xr3:uid="{00000000-0010-0000-4800-00000A000000}" name="Total Revenue" dataDxfId="35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49000000}" name="Table142451" displayName="Table142451" ref="A14:I25" totalsRowShown="0" headerRowDxfId="350" dataDxfId="348" headerRowBorderDxfId="349" tableBorderDxfId="347">
  <tableColumns count="9">
    <tableColumn id="1" xr3:uid="{00000000-0010-0000-4900-000001000000}" name="Revenue or Expense Category" dataDxfId="346"/>
    <tableColumn id="3" xr3:uid="{00000000-0010-0000-4900-000003000000}" name="All Prior Fiscal Years" dataDxfId="345"/>
    <tableColumn id="4" xr3:uid="{00000000-0010-0000-4900-000004000000}" name="Fiscal Year 2019" dataDxfId="344"/>
    <tableColumn id="5" xr3:uid="{00000000-0010-0000-4900-000005000000}" name="Fiscal Year 2020" dataDxfId="343"/>
    <tableColumn id="6" xr3:uid="{00000000-0010-0000-4900-000006000000}" name="Fiscal Year 2021" dataDxfId="342"/>
    <tableColumn id="7" xr3:uid="{00000000-0010-0000-4900-000007000000}" name="Fiscal Year 2022" dataDxfId="341"/>
    <tableColumn id="8" xr3:uid="{00000000-0010-0000-4900-000008000000}" name="Fiscal Year 2023" dataDxfId="340"/>
    <tableColumn id="9" xr3:uid="{00000000-0010-0000-4900-000009000000}" name="Fiscal Year  _x000a_2024 &amp; Future" dataDxfId="339"/>
    <tableColumn id="10" xr3:uid="{00000000-0010-0000-4900-00000A000000}" name="Total Revenue" dataDxfId="3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4A000000}" name="Table142552" displayName="Table142552" ref="A14:I25" totalsRowShown="0" headerRowDxfId="337" dataDxfId="335" headerRowBorderDxfId="336" tableBorderDxfId="334">
  <tableColumns count="9">
    <tableColumn id="1" xr3:uid="{00000000-0010-0000-4A00-000001000000}" name="Revenue or Expense Category" dataDxfId="333"/>
    <tableColumn id="3" xr3:uid="{00000000-0010-0000-4A00-000003000000}" name="All Prior Fiscal Years" dataDxfId="332"/>
    <tableColumn id="4" xr3:uid="{00000000-0010-0000-4A00-000004000000}" name="Fiscal Year 2019" dataDxfId="331"/>
    <tableColumn id="5" xr3:uid="{00000000-0010-0000-4A00-000005000000}" name="Fiscal Year 2020" dataDxfId="330"/>
    <tableColumn id="6" xr3:uid="{00000000-0010-0000-4A00-000006000000}" name="Fiscal Year 2021" dataDxfId="329"/>
    <tableColumn id="7" xr3:uid="{00000000-0010-0000-4A00-000007000000}" name="Fiscal Year 2022" dataDxfId="328"/>
    <tableColumn id="8" xr3:uid="{00000000-0010-0000-4A00-000008000000}" name="Fiscal Year 2023" dataDxfId="327"/>
    <tableColumn id="9" xr3:uid="{00000000-0010-0000-4A00-000009000000}" name="Fiscal Year  _x000a_2024 &amp; Future" dataDxfId="326"/>
    <tableColumn id="10" xr3:uid="{00000000-0010-0000-4A00-00000A000000}" name="Total Revenue" dataDxfId="32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4B000000}" name="Table1430" displayName="Table1430" ref="A14:I25" totalsRowShown="0" headerRowDxfId="324" dataDxfId="322" headerRowBorderDxfId="323" tableBorderDxfId="321">
  <tableColumns count="9">
    <tableColumn id="1" xr3:uid="{00000000-0010-0000-4B00-000001000000}" name="Revenue or Expense Category" dataDxfId="320"/>
    <tableColumn id="3" xr3:uid="{00000000-0010-0000-4B00-000003000000}" name="All Prior Fiscal Years" dataDxfId="319"/>
    <tableColumn id="4" xr3:uid="{00000000-0010-0000-4B00-000004000000}" name="Fiscal Year 2019" dataDxfId="318"/>
    <tableColumn id="5" xr3:uid="{00000000-0010-0000-4B00-000005000000}" name="Fiscal Year 2020" dataDxfId="317"/>
    <tableColumn id="6" xr3:uid="{00000000-0010-0000-4B00-000006000000}" name="Fiscal Year 2021" dataDxfId="316"/>
    <tableColumn id="7" xr3:uid="{00000000-0010-0000-4B00-000007000000}" name="Fiscal Year 2022" dataDxfId="315"/>
    <tableColumn id="8" xr3:uid="{00000000-0010-0000-4B00-000008000000}" name="Fiscal Year 2023" dataDxfId="314"/>
    <tableColumn id="9" xr3:uid="{00000000-0010-0000-4B00-000009000000}" name="Fiscal Year  _x000a_2024 &amp; Future" dataDxfId="313"/>
    <tableColumn id="10" xr3:uid="{00000000-0010-0000-4B00-00000A000000}" name="Total Revenue" dataDxfId="3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4C000000}" name="Table1431" displayName="Table1431" ref="A14:I25" totalsRowShown="0" headerRowDxfId="311" dataDxfId="309" headerRowBorderDxfId="310" tableBorderDxfId="308">
  <tableColumns count="9">
    <tableColumn id="1" xr3:uid="{00000000-0010-0000-4C00-000001000000}" name="Revenue or Expense Category" dataDxfId="307"/>
    <tableColumn id="3" xr3:uid="{00000000-0010-0000-4C00-000003000000}" name="All Prior Fiscal Years" dataDxfId="306"/>
    <tableColumn id="4" xr3:uid="{00000000-0010-0000-4C00-000004000000}" name="Fiscal Year 2019" dataDxfId="305"/>
    <tableColumn id="5" xr3:uid="{00000000-0010-0000-4C00-000005000000}" name="Fiscal Year 2020" dataDxfId="304"/>
    <tableColumn id="6" xr3:uid="{00000000-0010-0000-4C00-000006000000}" name="Fiscal Year 2021" dataDxfId="303"/>
    <tableColumn id="7" xr3:uid="{00000000-0010-0000-4C00-000007000000}" name="Fiscal Year 2022" dataDxfId="302"/>
    <tableColumn id="8" xr3:uid="{00000000-0010-0000-4C00-000008000000}" name="Fiscal Year 2023" dataDxfId="301"/>
    <tableColumn id="9" xr3:uid="{00000000-0010-0000-4C00-000009000000}" name="Fiscal Year  _x000a_2024 &amp; Future" dataDxfId="300"/>
    <tableColumn id="10" xr3:uid="{00000000-0010-0000-4C00-00000A000000}" name="Total Revenue" dataDxfId="29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4D000000}" name="Table1432" displayName="Table1432" ref="A14:I25" totalsRowShown="0" headerRowDxfId="298" dataDxfId="296" headerRowBorderDxfId="297" tableBorderDxfId="295">
  <tableColumns count="9">
    <tableColumn id="1" xr3:uid="{00000000-0010-0000-4D00-000001000000}" name="Revenue or Expense Category" dataDxfId="294"/>
    <tableColumn id="3" xr3:uid="{00000000-0010-0000-4D00-000003000000}" name="All Prior Fiscal Years" dataDxfId="293"/>
    <tableColumn id="4" xr3:uid="{00000000-0010-0000-4D00-000004000000}" name="Fiscal Year 2019" dataDxfId="292"/>
    <tableColumn id="5" xr3:uid="{00000000-0010-0000-4D00-000005000000}" name="Fiscal Year 2020" dataDxfId="291"/>
    <tableColumn id="6" xr3:uid="{00000000-0010-0000-4D00-000006000000}" name="Fiscal Year 2021" dataDxfId="290"/>
    <tableColumn id="7" xr3:uid="{00000000-0010-0000-4D00-000007000000}" name="Fiscal Year 2022" dataDxfId="289"/>
    <tableColumn id="8" xr3:uid="{00000000-0010-0000-4D00-000008000000}" name="Fiscal Year 2023" dataDxfId="288"/>
    <tableColumn id="9" xr3:uid="{00000000-0010-0000-4D00-000009000000}" name="Fiscal Year  _x000a_2024 &amp; Future" dataDxfId="287"/>
    <tableColumn id="10" xr3:uid="{00000000-0010-0000-4D00-00000A000000}" name="Total Revenue" data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4E000000}" name="Table1433" displayName="Table1433" ref="A14:I25" totalsRowShown="0" headerRowDxfId="285" dataDxfId="283" headerRowBorderDxfId="284" tableBorderDxfId="282">
  <tableColumns count="9">
    <tableColumn id="1" xr3:uid="{00000000-0010-0000-4E00-000001000000}" name="Revenue or Expense Category" dataDxfId="281"/>
    <tableColumn id="3" xr3:uid="{00000000-0010-0000-4E00-000003000000}" name="All Prior Fiscal Years" dataDxfId="280"/>
    <tableColumn id="4" xr3:uid="{00000000-0010-0000-4E00-000004000000}" name="Fiscal Year 2019" dataDxfId="279"/>
    <tableColumn id="5" xr3:uid="{00000000-0010-0000-4E00-000005000000}" name="Fiscal Year 2020" dataDxfId="278"/>
    <tableColumn id="6" xr3:uid="{00000000-0010-0000-4E00-000006000000}" name="Fiscal Year 2021" dataDxfId="277"/>
    <tableColumn id="7" xr3:uid="{00000000-0010-0000-4E00-000007000000}" name="Fiscal Year 2022" dataDxfId="276"/>
    <tableColumn id="8" xr3:uid="{00000000-0010-0000-4E00-000008000000}" name="Fiscal Year 2023" dataDxfId="275"/>
    <tableColumn id="9" xr3:uid="{00000000-0010-0000-4E00-000009000000}" name="Fiscal Year  _x000a_2024 &amp; Future" dataDxfId="274"/>
    <tableColumn id="10" xr3:uid="{00000000-0010-0000-4E00-00000A000000}" name="Total Revenue" dataDxfId="27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07000000}" name="Table141683" displayName="Table141683" ref="A14:I25" totalsRowShown="0" headerRowDxfId="1208" dataDxfId="1206" headerRowBorderDxfId="1207" tableBorderDxfId="1205">
  <tableColumns count="9">
    <tableColumn id="1" xr3:uid="{00000000-0010-0000-0700-000001000000}" name="Revenue or Expense Category" dataDxfId="1204"/>
    <tableColumn id="3" xr3:uid="{00000000-0010-0000-0700-000003000000}" name="All Prior Fiscal Years" dataDxfId="1203"/>
    <tableColumn id="4" xr3:uid="{00000000-0010-0000-0700-000004000000}" name="Fiscal Year 2019" dataDxfId="1202"/>
    <tableColumn id="5" xr3:uid="{00000000-0010-0000-0700-000005000000}" name="Fiscal Year 2020" dataDxfId="1201"/>
    <tableColumn id="6" xr3:uid="{00000000-0010-0000-0700-000006000000}" name="Fiscal Year 2021" dataDxfId="1200"/>
    <tableColumn id="7" xr3:uid="{00000000-0010-0000-0700-000007000000}" name="Fiscal Year 2022" dataDxfId="1199"/>
    <tableColumn id="8" xr3:uid="{00000000-0010-0000-0700-000008000000}" name="Fiscal Year 2023" dataDxfId="1198"/>
    <tableColumn id="9" xr3:uid="{00000000-0010-0000-0700-000009000000}" name="Fiscal Year  _x000a_2024 &amp; Future" dataDxfId="1197"/>
    <tableColumn id="10" xr3:uid="{00000000-0010-0000-0700-00000A000000}" name="Total Revenue" dataDxfId="11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4F000000}" name="Table1434" displayName="Table1434" ref="A14:I25" totalsRowShown="0" headerRowDxfId="272" dataDxfId="270" headerRowBorderDxfId="271" tableBorderDxfId="269">
  <tableColumns count="9">
    <tableColumn id="1" xr3:uid="{00000000-0010-0000-4F00-000001000000}" name="Revenue or Expense Category" dataDxfId="268"/>
    <tableColumn id="3" xr3:uid="{00000000-0010-0000-4F00-000003000000}" name="All Prior Fiscal Years" dataDxfId="267"/>
    <tableColumn id="4" xr3:uid="{00000000-0010-0000-4F00-000004000000}" name="Fiscal Year 2019" dataDxfId="266"/>
    <tableColumn id="5" xr3:uid="{00000000-0010-0000-4F00-000005000000}" name="Fiscal Year 2020" dataDxfId="265"/>
    <tableColumn id="6" xr3:uid="{00000000-0010-0000-4F00-000006000000}" name="Fiscal Year 2021" dataDxfId="264"/>
    <tableColumn id="7" xr3:uid="{00000000-0010-0000-4F00-000007000000}" name="Fiscal Year 2022" dataDxfId="263"/>
    <tableColumn id="8" xr3:uid="{00000000-0010-0000-4F00-000008000000}" name="Fiscal Year 2023" dataDxfId="262"/>
    <tableColumn id="9" xr3:uid="{00000000-0010-0000-4F00-000009000000}" name="Fiscal Year  _x000a_2024 &amp; Future" dataDxfId="261"/>
    <tableColumn id="10" xr3:uid="{00000000-0010-0000-4F00-00000A000000}" name="Total Revenue" dataDxfId="2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50000000}" name="Table1435" displayName="Table1435" ref="A14:I25" totalsRowShown="0" headerRowDxfId="259" dataDxfId="257" headerRowBorderDxfId="258" tableBorderDxfId="256">
  <tableColumns count="9">
    <tableColumn id="1" xr3:uid="{00000000-0010-0000-5000-000001000000}" name="Revenue or Expense Category" dataDxfId="255"/>
    <tableColumn id="3" xr3:uid="{00000000-0010-0000-5000-000003000000}" name="All Prior Fiscal Years" dataDxfId="254"/>
    <tableColumn id="4" xr3:uid="{00000000-0010-0000-5000-000004000000}" name="Fiscal Year 2019" dataDxfId="253"/>
    <tableColumn id="5" xr3:uid="{00000000-0010-0000-5000-000005000000}" name="Fiscal Year 2020" dataDxfId="252"/>
    <tableColumn id="6" xr3:uid="{00000000-0010-0000-5000-000006000000}" name="Fiscal Year 2021" dataDxfId="251"/>
    <tableColumn id="7" xr3:uid="{00000000-0010-0000-5000-000007000000}" name="Fiscal Year 2022" dataDxfId="250"/>
    <tableColumn id="8" xr3:uid="{00000000-0010-0000-5000-000008000000}" name="Fiscal Year 2023" dataDxfId="249"/>
    <tableColumn id="9" xr3:uid="{00000000-0010-0000-5000-000009000000}" name="Fiscal Year  _x000a_2024 &amp; Future" dataDxfId="248"/>
    <tableColumn id="10" xr3:uid="{00000000-0010-0000-5000-00000A000000}" name="Total Revenue" dataDxfId="24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51000000}" name="Table1436" displayName="Table1436" ref="A14:I25" totalsRowShown="0" headerRowDxfId="246" dataDxfId="244" headerRowBorderDxfId="245" tableBorderDxfId="243">
  <tableColumns count="9">
    <tableColumn id="1" xr3:uid="{00000000-0010-0000-5100-000001000000}" name="Revenue or Expense Category" dataDxfId="242"/>
    <tableColumn id="3" xr3:uid="{00000000-0010-0000-5100-000003000000}" name="All Prior Fiscal Years" dataDxfId="241"/>
    <tableColumn id="4" xr3:uid="{00000000-0010-0000-5100-000004000000}" name="Fiscal Year 2019" dataDxfId="240"/>
    <tableColumn id="5" xr3:uid="{00000000-0010-0000-5100-000005000000}" name="Fiscal Year 2020" dataDxfId="239"/>
    <tableColumn id="6" xr3:uid="{00000000-0010-0000-5100-000006000000}" name="Fiscal Year 2021" dataDxfId="238"/>
    <tableColumn id="7" xr3:uid="{00000000-0010-0000-5100-000007000000}" name="Fiscal Year 2022" dataDxfId="237"/>
    <tableColumn id="8" xr3:uid="{00000000-0010-0000-5100-000008000000}" name="Fiscal Year 2023" dataDxfId="236"/>
    <tableColumn id="9" xr3:uid="{00000000-0010-0000-5100-000009000000}" name="Fiscal Year  _x000a_2024 &amp; Future" dataDxfId="235"/>
    <tableColumn id="10" xr3:uid="{00000000-0010-0000-5100-00000A000000}" name="Total Revenue" dataDxfId="2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52000000}" name="Table1437" displayName="Table1437" ref="A14:I25" totalsRowShown="0" headerRowDxfId="233" dataDxfId="231" headerRowBorderDxfId="232" tableBorderDxfId="230">
  <tableColumns count="9">
    <tableColumn id="1" xr3:uid="{00000000-0010-0000-5200-000001000000}" name="Revenue or Expense Category" dataDxfId="229"/>
    <tableColumn id="3" xr3:uid="{00000000-0010-0000-5200-000003000000}" name="All Prior Fiscal Years" dataDxfId="228"/>
    <tableColumn id="4" xr3:uid="{00000000-0010-0000-5200-000004000000}" name="Fiscal Year 2019" dataDxfId="227"/>
    <tableColumn id="5" xr3:uid="{00000000-0010-0000-5200-000005000000}" name="Fiscal Year 2020" dataDxfId="226"/>
    <tableColumn id="6" xr3:uid="{00000000-0010-0000-5200-000006000000}" name="Fiscal Year 2021" dataDxfId="225"/>
    <tableColumn id="7" xr3:uid="{00000000-0010-0000-5200-000007000000}" name="Fiscal Year 2022" dataDxfId="224"/>
    <tableColumn id="8" xr3:uid="{00000000-0010-0000-5200-000008000000}" name="Fiscal Year 2023" dataDxfId="223"/>
    <tableColumn id="9" xr3:uid="{00000000-0010-0000-5200-000009000000}" name="Fiscal Year  _x000a_2024 &amp; Future" dataDxfId="222"/>
    <tableColumn id="10" xr3:uid="{00000000-0010-0000-5200-00000A000000}" name="Total Revenue" dataDxfId="22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53000000}" name="Table1438" displayName="Table1438" ref="A14:I25" totalsRowShown="0" headerRowDxfId="220" dataDxfId="218" headerRowBorderDxfId="219" tableBorderDxfId="217">
  <tableColumns count="9">
    <tableColumn id="1" xr3:uid="{00000000-0010-0000-5300-000001000000}" name="Revenue or Expense Category" dataDxfId="216"/>
    <tableColumn id="3" xr3:uid="{00000000-0010-0000-5300-000003000000}" name="All Prior Fiscal Years" dataDxfId="215"/>
    <tableColumn id="4" xr3:uid="{00000000-0010-0000-5300-000004000000}" name="Fiscal Year 2019" dataDxfId="214"/>
    <tableColumn id="5" xr3:uid="{00000000-0010-0000-5300-000005000000}" name="Fiscal Year 2020" dataDxfId="213"/>
    <tableColumn id="6" xr3:uid="{00000000-0010-0000-5300-000006000000}" name="Fiscal Year 2021" dataDxfId="212"/>
    <tableColumn id="7" xr3:uid="{00000000-0010-0000-5300-000007000000}" name="Fiscal Year 2022" dataDxfId="211"/>
    <tableColumn id="8" xr3:uid="{00000000-0010-0000-5300-000008000000}" name="Fiscal Year 2023" dataDxfId="210"/>
    <tableColumn id="9" xr3:uid="{00000000-0010-0000-5300-000009000000}" name="Fiscal Year  _x000a_2024 &amp; Future" dataDxfId="209"/>
    <tableColumn id="10" xr3:uid="{00000000-0010-0000-5300-00000A000000}" name="Total Revenue" dataDxfId="2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54000000}" name="Table1439" displayName="Table1439" ref="A14:I25" totalsRowShown="0" headerRowDxfId="207" dataDxfId="205" headerRowBorderDxfId="206" tableBorderDxfId="204">
  <tableColumns count="9">
    <tableColumn id="1" xr3:uid="{00000000-0010-0000-5400-000001000000}" name="Revenue or Expense Category" dataDxfId="203"/>
    <tableColumn id="3" xr3:uid="{00000000-0010-0000-5400-000003000000}" name="All Prior Fiscal Years" dataDxfId="202"/>
    <tableColumn id="4" xr3:uid="{00000000-0010-0000-5400-000004000000}" name="Fiscal Year 2019" dataDxfId="201"/>
    <tableColumn id="5" xr3:uid="{00000000-0010-0000-5400-000005000000}" name="Fiscal Year 2020" dataDxfId="200"/>
    <tableColumn id="6" xr3:uid="{00000000-0010-0000-5400-000006000000}" name="Fiscal Year 2021" dataDxfId="199"/>
    <tableColumn id="7" xr3:uid="{00000000-0010-0000-5400-000007000000}" name="Fiscal Year 2022" dataDxfId="198"/>
    <tableColumn id="8" xr3:uid="{00000000-0010-0000-5400-000008000000}" name="Fiscal Year 2023" dataDxfId="197"/>
    <tableColumn id="9" xr3:uid="{00000000-0010-0000-5400-000009000000}" name="Fiscal Year  _x000a_2024 &amp; Future" dataDxfId="196"/>
    <tableColumn id="10" xr3:uid="{00000000-0010-0000-5400-00000A000000}"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55000000}" name="Table1440" displayName="Table1440" ref="A14:I25" totalsRowShown="0" headerRowDxfId="194" dataDxfId="192" headerRowBorderDxfId="193" tableBorderDxfId="191">
  <tableColumns count="9">
    <tableColumn id="1" xr3:uid="{00000000-0010-0000-5500-000001000000}" name="Revenue or Expense Category" dataDxfId="190"/>
    <tableColumn id="3" xr3:uid="{00000000-0010-0000-5500-000003000000}" name="All Prior Fiscal Years" dataDxfId="189"/>
    <tableColumn id="4" xr3:uid="{00000000-0010-0000-5500-000004000000}" name="Fiscal Year 2019" dataDxfId="188"/>
    <tableColumn id="5" xr3:uid="{00000000-0010-0000-5500-000005000000}" name="Fiscal Year 2020" dataDxfId="187"/>
    <tableColumn id="6" xr3:uid="{00000000-0010-0000-5500-000006000000}" name="Fiscal Year 2021" dataDxfId="186"/>
    <tableColumn id="7" xr3:uid="{00000000-0010-0000-5500-000007000000}" name="Fiscal Year 2022" dataDxfId="185"/>
    <tableColumn id="8" xr3:uid="{00000000-0010-0000-5500-000008000000}" name="Fiscal Year 2023" dataDxfId="184"/>
    <tableColumn id="9" xr3:uid="{00000000-0010-0000-5500-000009000000}" name="Fiscal Year  _x000a_2024 &amp; Future" dataDxfId="183"/>
    <tableColumn id="10" xr3:uid="{00000000-0010-0000-5500-00000A000000}"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56000000}" name="Table1441" displayName="Table1441" ref="A14:I25" totalsRowShown="0" headerRowDxfId="181" dataDxfId="179" headerRowBorderDxfId="180" tableBorderDxfId="178">
  <tableColumns count="9">
    <tableColumn id="1" xr3:uid="{00000000-0010-0000-5600-000001000000}" name="Revenue or Expense Category" dataDxfId="177"/>
    <tableColumn id="3" xr3:uid="{00000000-0010-0000-5600-000003000000}" name="All Prior Fiscal Years" dataDxfId="176"/>
    <tableColumn id="4" xr3:uid="{00000000-0010-0000-5600-000004000000}" name="Fiscal Year 2019" dataDxfId="175"/>
    <tableColumn id="5" xr3:uid="{00000000-0010-0000-5600-000005000000}" name="Fiscal Year 2020" dataDxfId="174"/>
    <tableColumn id="6" xr3:uid="{00000000-0010-0000-5600-000006000000}" name="Fiscal Year 2021" dataDxfId="173"/>
    <tableColumn id="7" xr3:uid="{00000000-0010-0000-5600-000007000000}" name="Fiscal Year 2022" dataDxfId="172"/>
    <tableColumn id="8" xr3:uid="{00000000-0010-0000-5600-000008000000}" name="Fiscal Year 2023" dataDxfId="171"/>
    <tableColumn id="9" xr3:uid="{00000000-0010-0000-5600-000009000000}" name="Fiscal Year  _x000a_2024 &amp; Future" dataDxfId="170"/>
    <tableColumn id="10" xr3:uid="{00000000-0010-0000-5600-00000A000000}"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57000000}" name="Table1442" displayName="Table1442" ref="A14:I25" totalsRowShown="0" headerRowDxfId="168" dataDxfId="166" headerRowBorderDxfId="167" tableBorderDxfId="165">
  <tableColumns count="9">
    <tableColumn id="1" xr3:uid="{00000000-0010-0000-5700-000001000000}" name="Revenue or Expense Category" dataDxfId="164"/>
    <tableColumn id="3" xr3:uid="{00000000-0010-0000-5700-000003000000}" name="All Prior Fiscal Years" dataDxfId="163"/>
    <tableColumn id="4" xr3:uid="{00000000-0010-0000-5700-000004000000}" name="Fiscal Year 2019" dataDxfId="162"/>
    <tableColumn id="5" xr3:uid="{00000000-0010-0000-5700-000005000000}" name="Fiscal Year 2020" dataDxfId="161"/>
    <tableColumn id="6" xr3:uid="{00000000-0010-0000-5700-000006000000}" name="Fiscal Year 2021" dataDxfId="160"/>
    <tableColumn id="7" xr3:uid="{00000000-0010-0000-5700-000007000000}" name="Fiscal Year 2022" dataDxfId="159"/>
    <tableColumn id="8" xr3:uid="{00000000-0010-0000-5700-000008000000}" name="Fiscal Year 2023" dataDxfId="158"/>
    <tableColumn id="9" xr3:uid="{00000000-0010-0000-5700-000009000000}" name="Fiscal Year  _x000a_2024 &amp; Future" dataDxfId="157"/>
    <tableColumn id="10" xr3:uid="{00000000-0010-0000-5700-00000A000000}"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8000000}" name="Table1445" displayName="Table1445" ref="A14:I25" totalsRowShown="0" headerRowDxfId="155" dataDxfId="153" headerRowBorderDxfId="154" tableBorderDxfId="152">
  <tableColumns count="9">
    <tableColumn id="1" xr3:uid="{00000000-0010-0000-5800-000001000000}" name="Revenue or Expense Category" dataDxfId="151"/>
    <tableColumn id="3" xr3:uid="{00000000-0010-0000-5800-000003000000}" name="All Prior Fiscal Years" dataDxfId="150"/>
    <tableColumn id="4" xr3:uid="{00000000-0010-0000-5800-000004000000}" name="Fiscal Year 2019" dataDxfId="149"/>
    <tableColumn id="5" xr3:uid="{00000000-0010-0000-5800-000005000000}" name="Fiscal Year 2020" dataDxfId="148"/>
    <tableColumn id="6" xr3:uid="{00000000-0010-0000-5800-000006000000}" name="Fiscal Year 2021" dataDxfId="147"/>
    <tableColumn id="7" xr3:uid="{00000000-0010-0000-5800-000007000000}" name="Fiscal Year 2022" dataDxfId="146"/>
    <tableColumn id="8" xr3:uid="{00000000-0010-0000-5800-000008000000}" name="Fiscal Year 2023" dataDxfId="145"/>
    <tableColumn id="9" xr3:uid="{00000000-0010-0000-5800-000009000000}" name="Fiscal Year  _x000a_2024 &amp; Future" dataDxfId="144"/>
    <tableColumn id="10" xr3:uid="{00000000-0010-0000-5800-00000A000000}" name="Total Revenue" dataDxfId="1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08000000}" name="Table141782" displayName="Table141782" ref="A14:I25" totalsRowShown="0" headerRowDxfId="1195" dataDxfId="1193" headerRowBorderDxfId="1194" tableBorderDxfId="1192">
  <tableColumns count="9">
    <tableColumn id="1" xr3:uid="{00000000-0010-0000-0800-000001000000}" name="Revenue or Expense Category" dataDxfId="1191"/>
    <tableColumn id="3" xr3:uid="{00000000-0010-0000-0800-000003000000}" name="All Prior Fiscal Years" dataDxfId="1190"/>
    <tableColumn id="4" xr3:uid="{00000000-0010-0000-0800-000004000000}" name="Fiscal Year 2019" dataDxfId="1189"/>
    <tableColumn id="5" xr3:uid="{00000000-0010-0000-0800-000005000000}" name="Fiscal Year 2020" dataDxfId="1188"/>
    <tableColumn id="6" xr3:uid="{00000000-0010-0000-0800-000006000000}" name="Fiscal Year 2021" dataDxfId="1187"/>
    <tableColumn id="7" xr3:uid="{00000000-0010-0000-0800-000007000000}" name="Fiscal Year 2022" dataDxfId="1186"/>
    <tableColumn id="8" xr3:uid="{00000000-0010-0000-0800-000008000000}" name="Fiscal Year 2023" dataDxfId="1185"/>
    <tableColumn id="9" xr3:uid="{00000000-0010-0000-0800-000009000000}" name="Fiscal Year  _x000a_2024 &amp; Future" dataDxfId="1184"/>
    <tableColumn id="10" xr3:uid="{00000000-0010-0000-0800-00000A000000}" name="Total Revenue" dataDxfId="118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59000000}" name="Table1443" displayName="Table1443" ref="A14:I25" totalsRowShown="0" headerRowDxfId="142" dataDxfId="140" headerRowBorderDxfId="141" tableBorderDxfId="139">
  <tableColumns count="9">
    <tableColumn id="1" xr3:uid="{00000000-0010-0000-5900-000001000000}" name="Revenue or Expense Category" dataDxfId="138"/>
    <tableColumn id="3" xr3:uid="{00000000-0010-0000-5900-000003000000}" name="All Prior Fiscal Years" dataDxfId="137"/>
    <tableColumn id="4" xr3:uid="{00000000-0010-0000-5900-000004000000}" name="Fiscal Year 2019" dataDxfId="136"/>
    <tableColumn id="5" xr3:uid="{00000000-0010-0000-5900-000005000000}" name="Fiscal Year 2020" dataDxfId="135"/>
    <tableColumn id="6" xr3:uid="{00000000-0010-0000-5900-000006000000}" name="Fiscal Year 2021" dataDxfId="134"/>
    <tableColumn id="7" xr3:uid="{00000000-0010-0000-5900-000007000000}" name="Fiscal Year 2022" dataDxfId="133"/>
    <tableColumn id="8" xr3:uid="{00000000-0010-0000-5900-000008000000}" name="Fiscal Year 2023" dataDxfId="132"/>
    <tableColumn id="9" xr3:uid="{00000000-0010-0000-5900-000009000000}" name="Fiscal Year  _x000a_2024 &amp; Future" dataDxfId="131"/>
    <tableColumn id="10" xr3:uid="{00000000-0010-0000-5900-00000A000000}"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5A000000}" name="Table1444" displayName="Table1444" ref="A14:I25" totalsRowShown="0" headerRowDxfId="129" dataDxfId="127" headerRowBorderDxfId="128" tableBorderDxfId="126">
  <tableColumns count="9">
    <tableColumn id="1" xr3:uid="{00000000-0010-0000-5A00-000001000000}" name="Revenue or Expense Category" dataDxfId="125"/>
    <tableColumn id="3" xr3:uid="{00000000-0010-0000-5A00-000003000000}" name="All Prior Fiscal Years" dataDxfId="124"/>
    <tableColumn id="4" xr3:uid="{00000000-0010-0000-5A00-000004000000}" name="Fiscal Year 2019" dataDxfId="123"/>
    <tableColumn id="5" xr3:uid="{00000000-0010-0000-5A00-000005000000}" name="Fiscal Year 2020" dataDxfId="122"/>
    <tableColumn id="6" xr3:uid="{00000000-0010-0000-5A00-000006000000}" name="Fiscal Year 2021" dataDxfId="121"/>
    <tableColumn id="7" xr3:uid="{00000000-0010-0000-5A00-000007000000}" name="Fiscal Year 2022" dataDxfId="120"/>
    <tableColumn id="8" xr3:uid="{00000000-0010-0000-5A00-000008000000}" name="Fiscal Year 2023" dataDxfId="119"/>
    <tableColumn id="9" xr3:uid="{00000000-0010-0000-5A00-000009000000}" name="Fiscal Year  _x000a_2024 &amp; Future" dataDxfId="118"/>
    <tableColumn id="10" xr3:uid="{00000000-0010-0000-5A00-00000A000000}"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5B000000}" name="Table1446" displayName="Table1446" ref="A14:I25" totalsRowShown="0" headerRowDxfId="116" dataDxfId="114" headerRowBorderDxfId="115" tableBorderDxfId="113">
  <tableColumns count="9">
    <tableColumn id="1" xr3:uid="{00000000-0010-0000-5B00-000001000000}" name="Revenue or Expense Category" dataDxfId="112"/>
    <tableColumn id="3" xr3:uid="{00000000-0010-0000-5B00-000003000000}" name="All Prior Fiscal Years" dataDxfId="111"/>
    <tableColumn id="4" xr3:uid="{00000000-0010-0000-5B00-000004000000}" name="Fiscal Year 2019" dataDxfId="110"/>
    <tableColumn id="5" xr3:uid="{00000000-0010-0000-5B00-000005000000}" name="Fiscal Year 2020" dataDxfId="109"/>
    <tableColumn id="6" xr3:uid="{00000000-0010-0000-5B00-000006000000}" name="Fiscal Year 2021" dataDxfId="108"/>
    <tableColumn id="7" xr3:uid="{00000000-0010-0000-5B00-000007000000}" name="Fiscal Year 2022" dataDxfId="107"/>
    <tableColumn id="8" xr3:uid="{00000000-0010-0000-5B00-000008000000}" name="Fiscal Year 2023" dataDxfId="106"/>
    <tableColumn id="9" xr3:uid="{00000000-0010-0000-5B00-000009000000}" name="Fiscal Year  _x000a_2024 &amp; Future" dataDxfId="105"/>
    <tableColumn id="10" xr3:uid="{00000000-0010-0000-5B00-00000A000000}"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5C000000}" name="Table1410173" displayName="Table1410173" ref="A14:I25" totalsRowShown="0" headerRowDxfId="103" dataDxfId="101" headerRowBorderDxfId="102" tableBorderDxfId="100">
  <tableColumns count="9">
    <tableColumn id="1" xr3:uid="{00000000-0010-0000-5C00-000001000000}" name="Revenue or Expense Category" dataDxfId="99"/>
    <tableColumn id="3" xr3:uid="{00000000-0010-0000-5C00-000003000000}" name="All Prior Fiscal Years" dataDxfId="98"/>
    <tableColumn id="4" xr3:uid="{00000000-0010-0000-5C00-000004000000}" name="Fiscal Year 2019" dataDxfId="97"/>
    <tableColumn id="5" xr3:uid="{00000000-0010-0000-5C00-000005000000}" name="Fiscal Year 2020" dataDxfId="96"/>
    <tableColumn id="6" xr3:uid="{00000000-0010-0000-5C00-000006000000}" name="Fiscal Year 2021" dataDxfId="95"/>
    <tableColumn id="7" xr3:uid="{00000000-0010-0000-5C00-000007000000}" name="Fiscal Year 2022" dataDxfId="94"/>
    <tableColumn id="8" xr3:uid="{00000000-0010-0000-5C00-000008000000}" name="Fiscal Year 2023" dataDxfId="93"/>
    <tableColumn id="9" xr3:uid="{00000000-0010-0000-5C00-000009000000}" name="Fiscal Year  _x000a_2024 &amp; Future" dataDxfId="92"/>
    <tableColumn id="10" xr3:uid="{00000000-0010-0000-5C00-00000A000000}"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D000000}" name="Table141017391" displayName="Table141017391" ref="A14:I25" totalsRowShown="0" headerRowDxfId="90" dataDxfId="88" headerRowBorderDxfId="89" tableBorderDxfId="87">
  <tableColumns count="9">
    <tableColumn id="1" xr3:uid="{00000000-0010-0000-5D00-000001000000}" name="Revenue or Expense Category" dataDxfId="86"/>
    <tableColumn id="3" xr3:uid="{00000000-0010-0000-5D00-000003000000}" name="All Prior Fiscal Years" dataDxfId="85"/>
    <tableColumn id="4" xr3:uid="{00000000-0010-0000-5D00-000004000000}" name="Fiscal Year 2019" dataDxfId="84"/>
    <tableColumn id="5" xr3:uid="{00000000-0010-0000-5D00-000005000000}" name="Fiscal Year 2020" dataDxfId="83"/>
    <tableColumn id="6" xr3:uid="{00000000-0010-0000-5D00-000006000000}" name="Fiscal Year 2021" dataDxfId="82"/>
    <tableColumn id="7" xr3:uid="{00000000-0010-0000-5D00-000007000000}" name="Fiscal Year 2022" dataDxfId="81"/>
    <tableColumn id="8" xr3:uid="{00000000-0010-0000-5D00-000008000000}" name="Fiscal Year 2023" dataDxfId="80"/>
    <tableColumn id="9" xr3:uid="{00000000-0010-0000-5D00-000009000000}" name="Fiscal Year  _x000a_2024 &amp; Future" dataDxfId="79"/>
    <tableColumn id="10" xr3:uid="{00000000-0010-0000-5D00-00000A000000}"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5E000000}" name="Table14101739195101" displayName="Table14101739195101" ref="A14:I25" totalsRowShown="0" headerRowDxfId="77" dataDxfId="75" headerRowBorderDxfId="76" tableBorderDxfId="74">
  <tableColumns count="9">
    <tableColumn id="1" xr3:uid="{00000000-0010-0000-5E00-000001000000}" name="Revenue or Expense Category" dataDxfId="73"/>
    <tableColumn id="3" xr3:uid="{00000000-0010-0000-5E00-000003000000}" name="All Prior Fiscal Years" dataDxfId="72"/>
    <tableColumn id="4" xr3:uid="{00000000-0010-0000-5E00-000004000000}" name="Fiscal Year 2019" dataDxfId="71"/>
    <tableColumn id="5" xr3:uid="{00000000-0010-0000-5E00-000005000000}" name="Fiscal Year 2020" dataDxfId="70"/>
    <tableColumn id="6" xr3:uid="{00000000-0010-0000-5E00-000006000000}" name="Fiscal Year 2021" dataDxfId="69"/>
    <tableColumn id="7" xr3:uid="{00000000-0010-0000-5E00-000007000000}" name="Fiscal Year 2022" dataDxfId="68"/>
    <tableColumn id="8" xr3:uid="{00000000-0010-0000-5E00-000008000000}" name="Fiscal Year 2023" dataDxfId="67"/>
    <tableColumn id="9" xr3:uid="{00000000-0010-0000-5E00-000009000000}" name="Fiscal Year  _x000a_2024 &amp; Future" dataDxfId="66"/>
    <tableColumn id="10" xr3:uid="{00000000-0010-0000-5E00-00000A000000}"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5F000000}" name="Table14101739195" displayName="Table14101739195" ref="A14:I25" totalsRowShown="0" headerRowDxfId="64" dataDxfId="62" headerRowBorderDxfId="63" tableBorderDxfId="61">
  <tableColumns count="9">
    <tableColumn id="1" xr3:uid="{00000000-0010-0000-5F00-000001000000}" name="Revenue or Expense Category" dataDxfId="60"/>
    <tableColumn id="3" xr3:uid="{00000000-0010-0000-5F00-000003000000}" name="All Prior Fiscal Years" dataDxfId="59"/>
    <tableColumn id="4" xr3:uid="{00000000-0010-0000-5F00-000004000000}" name="Fiscal Year 2019" dataDxfId="58"/>
    <tableColumn id="5" xr3:uid="{00000000-0010-0000-5F00-000005000000}" name="Fiscal Year 2020" dataDxfId="57"/>
    <tableColumn id="6" xr3:uid="{00000000-0010-0000-5F00-000006000000}" name="Fiscal Year 2021" dataDxfId="56"/>
    <tableColumn id="7" xr3:uid="{00000000-0010-0000-5F00-000007000000}" name="Fiscal Year 2022" dataDxfId="55"/>
    <tableColumn id="8" xr3:uid="{00000000-0010-0000-5F00-000008000000}" name="Fiscal Year 2023" dataDxfId="54"/>
    <tableColumn id="9" xr3:uid="{00000000-0010-0000-5F00-000009000000}" name="Fiscal Year  _x000a_2024 &amp; Future" dataDxfId="53"/>
    <tableColumn id="10" xr3:uid="{00000000-0010-0000-5F00-00000A00000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0000000}" name="Table1410173919596" displayName="Table1410173919596" ref="A14:I25" totalsRowShown="0" headerRowDxfId="51" dataDxfId="49" headerRowBorderDxfId="50" tableBorderDxfId="48">
  <tableColumns count="9">
    <tableColumn id="1" xr3:uid="{00000000-0010-0000-6000-000001000000}" name="Revenue or Expense Category" dataDxfId="47"/>
    <tableColumn id="3" xr3:uid="{00000000-0010-0000-6000-000003000000}" name="All Prior Fiscal Years" dataDxfId="46"/>
    <tableColumn id="4" xr3:uid="{00000000-0010-0000-6000-000004000000}" name="Fiscal Year 2019" dataDxfId="45"/>
    <tableColumn id="5" xr3:uid="{00000000-0010-0000-6000-000005000000}" name="Fiscal Year 2020" dataDxfId="44"/>
    <tableColumn id="6" xr3:uid="{00000000-0010-0000-6000-000006000000}" name="Fiscal Year 2021" dataDxfId="43"/>
    <tableColumn id="7" xr3:uid="{00000000-0010-0000-6000-000007000000}" name="Fiscal Year 2022" dataDxfId="42"/>
    <tableColumn id="8" xr3:uid="{00000000-0010-0000-6000-000008000000}" name="Fiscal Year 2023" dataDxfId="41"/>
    <tableColumn id="9" xr3:uid="{00000000-0010-0000-6000-000009000000}" name="Fiscal Year  _x000a_2024 &amp; Future" dataDxfId="40"/>
    <tableColumn id="10" xr3:uid="{00000000-0010-0000-60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61000000}" name="Table1411347884" displayName="Table1411347884" ref="A14:I25" totalsRowShown="0" headerRowDxfId="38" dataDxfId="36" headerRowBorderDxfId="37" tableBorderDxfId="35">
  <tableColumns count="9">
    <tableColumn id="1" xr3:uid="{00000000-0010-0000-6100-000001000000}" name="Revenue or Expense Category" dataDxfId="34"/>
    <tableColumn id="3" xr3:uid="{00000000-0010-0000-6100-000003000000}" name="All Prior Fiscal Years" dataDxfId="33"/>
    <tableColumn id="4" xr3:uid="{00000000-0010-0000-6100-000004000000}" name="Fiscal Year 2019" dataDxfId="32"/>
    <tableColumn id="5" xr3:uid="{00000000-0010-0000-6100-000005000000}" name="Fiscal Year 2020" dataDxfId="31"/>
    <tableColumn id="6" xr3:uid="{00000000-0010-0000-6100-000006000000}" name="Fiscal Year 2021" dataDxfId="30"/>
    <tableColumn id="7" xr3:uid="{00000000-0010-0000-6100-000007000000}" name="Fiscal Year 2022" dataDxfId="29"/>
    <tableColumn id="8" xr3:uid="{00000000-0010-0000-6100-000008000000}" name="Fiscal Year 2023" dataDxfId="28"/>
    <tableColumn id="9" xr3:uid="{00000000-0010-0000-6100-000009000000}" name="Fiscal Year  _x000a_2024 &amp; Future" dataDxfId="27"/>
    <tableColumn id="10" xr3:uid="{00000000-0010-0000-61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62000000}" name="Table141017387" displayName="Table141017387" ref="A14:I25" totalsRowShown="0" headerRowDxfId="25" dataDxfId="23" headerRowBorderDxfId="24" tableBorderDxfId="22">
  <tableColumns count="9">
    <tableColumn id="1" xr3:uid="{00000000-0010-0000-6200-000001000000}" name="Revenue or Expense Category" dataDxfId="21"/>
    <tableColumn id="3" xr3:uid="{00000000-0010-0000-6200-000003000000}" name="All Prior Fiscal Years" dataDxfId="20"/>
    <tableColumn id="4" xr3:uid="{00000000-0010-0000-6200-000004000000}" name="Fiscal Year 2019" dataDxfId="19"/>
    <tableColumn id="5" xr3:uid="{00000000-0010-0000-6200-000005000000}" name="Fiscal Year 2020" dataDxfId="18"/>
    <tableColumn id="6" xr3:uid="{00000000-0010-0000-6200-000006000000}" name="Fiscal Year 2021" dataDxfId="17"/>
    <tableColumn id="7" xr3:uid="{00000000-0010-0000-6200-000007000000}" name="Fiscal Year 2022" dataDxfId="16"/>
    <tableColumn id="8" xr3:uid="{00000000-0010-0000-6200-000008000000}" name="Fiscal Year 2023" dataDxfId="15"/>
    <tableColumn id="9" xr3:uid="{00000000-0010-0000-6200-000009000000}" name="Fiscal Year  _x000a_2024 &amp; Future" dataDxfId="14"/>
    <tableColumn id="10" xr3:uid="{00000000-0010-0000-62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table" Target="../tables/table98.xml"/><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2" Type="http://schemas.openxmlformats.org/officeDocument/2006/relationships/table" Target="../tables/table99.xml"/><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2" Type="http://schemas.openxmlformats.org/officeDocument/2006/relationships/table" Target="../tables/table100.xml"/><Relationship Id="rId1" Type="http://schemas.openxmlformats.org/officeDocument/2006/relationships/printerSettings" Target="../printerSettings/printerSettings10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2" Type="http://schemas.openxmlformats.org/officeDocument/2006/relationships/table" Target="../tables/table85.xml"/><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2" Type="http://schemas.openxmlformats.org/officeDocument/2006/relationships/table" Target="../tables/table87.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2" Type="http://schemas.openxmlformats.org/officeDocument/2006/relationships/table" Target="../tables/table89.xml"/><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2" Type="http://schemas.openxmlformats.org/officeDocument/2006/relationships/table" Target="../tables/table90.xml"/><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2" Type="http://schemas.openxmlformats.org/officeDocument/2006/relationships/table" Target="../tables/table91.xml"/><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2" Type="http://schemas.openxmlformats.org/officeDocument/2006/relationships/table" Target="../tables/table92.xml"/><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2" Type="http://schemas.openxmlformats.org/officeDocument/2006/relationships/table" Target="../tables/table93.xml"/><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2" Type="http://schemas.openxmlformats.org/officeDocument/2006/relationships/table" Target="../tables/table94.xml"/><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2" Type="http://schemas.openxmlformats.org/officeDocument/2006/relationships/table" Target="../tables/table95.xml"/><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2" Type="http://schemas.openxmlformats.org/officeDocument/2006/relationships/table" Target="../tables/table96.xml"/><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2" Type="http://schemas.openxmlformats.org/officeDocument/2006/relationships/table" Target="../tables/table97.xml"/><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view="pageBreakPreview" zoomScaleNormal="100" zoomScaleSheetLayoutView="100" workbookViewId="0">
      <selection activeCell="I25" sqref="I25"/>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 min="12" max="12" width="10.28515625" bestFit="1"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256</v>
      </c>
      <c r="B3" s="3"/>
      <c r="C3" s="3"/>
      <c r="D3" s="3"/>
      <c r="E3" s="3"/>
      <c r="F3" s="17"/>
      <c r="G3" s="17"/>
      <c r="H3" s="17"/>
      <c r="I3" s="17"/>
    </row>
    <row r="4" spans="1:12" x14ac:dyDescent="0.25">
      <c r="A4" s="3" t="s">
        <v>195</v>
      </c>
      <c r="B4" s="3"/>
      <c r="C4" s="3"/>
      <c r="D4" s="3"/>
      <c r="E4" s="3"/>
      <c r="F4" s="17"/>
      <c r="G4" s="17"/>
      <c r="H4" s="17"/>
      <c r="I4" s="17"/>
    </row>
    <row r="5" spans="1:12" x14ac:dyDescent="0.25">
      <c r="A5" s="3" t="s">
        <v>69</v>
      </c>
      <c r="B5" s="3"/>
      <c r="C5" s="3"/>
      <c r="D5" s="3"/>
      <c r="E5" s="3"/>
      <c r="F5" s="17"/>
      <c r="G5" s="17"/>
      <c r="H5" s="17"/>
      <c r="I5" s="17"/>
    </row>
    <row r="6" spans="1:12" x14ac:dyDescent="0.25">
      <c r="A6" s="3" t="s">
        <v>70</v>
      </c>
      <c r="B6" s="3"/>
      <c r="C6" s="3"/>
      <c r="D6" s="3"/>
      <c r="E6" s="3"/>
      <c r="F6" s="17"/>
      <c r="G6" s="17"/>
      <c r="H6" s="17"/>
      <c r="I6" s="17"/>
    </row>
    <row r="7" spans="1:12" x14ac:dyDescent="0.25">
      <c r="A7" s="7" t="s">
        <v>9</v>
      </c>
      <c r="B7" s="6"/>
      <c r="C7" s="3"/>
      <c r="D7" s="3"/>
      <c r="E7" s="3"/>
      <c r="F7" s="17"/>
      <c r="G7" s="17"/>
      <c r="H7" s="17"/>
      <c r="I7" s="17"/>
      <c r="L7">
        <f>SUM('Breezeway D 1:SOIRL Seagull Bioreactor 1304'!I20)</f>
        <v>157046827</v>
      </c>
    </row>
    <row r="8" spans="1:12" x14ac:dyDescent="0.25">
      <c r="A8" s="51" t="s">
        <v>196</v>
      </c>
      <c r="B8" s="51"/>
      <c r="C8" s="51"/>
      <c r="D8" s="51"/>
      <c r="E8" s="51"/>
      <c r="F8" s="51"/>
      <c r="G8" s="51"/>
      <c r="H8" s="51"/>
      <c r="I8" s="51"/>
      <c r="L8">
        <f>SUM('Breezeway D 1:SOIRL Seagull Bioreactor 1304'!I25)</f>
        <v>157046827</v>
      </c>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9.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150000</v>
      </c>
      <c r="C15" s="38">
        <v>0</v>
      </c>
      <c r="D15" s="38">
        <v>50000</v>
      </c>
      <c r="E15" s="38">
        <v>0</v>
      </c>
      <c r="F15" s="38">
        <v>0</v>
      </c>
      <c r="G15" s="38">
        <v>0</v>
      </c>
      <c r="H15" s="38">
        <v>0</v>
      </c>
      <c r="I15" s="38">
        <f t="shared" ref="I15:I25" si="0">SUM(B15:H15)</f>
        <v>200000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150000</v>
      </c>
      <c r="C20" s="37">
        <f t="shared" si="1"/>
        <v>0</v>
      </c>
      <c r="D20" s="37">
        <f t="shared" si="1"/>
        <v>50000</v>
      </c>
      <c r="E20" s="37">
        <f t="shared" si="1"/>
        <v>0</v>
      </c>
      <c r="F20" s="37">
        <f t="shared" si="1"/>
        <v>0</v>
      </c>
      <c r="G20" s="37">
        <f t="shared" si="1"/>
        <v>0</v>
      </c>
      <c r="H20" s="37">
        <f t="shared" si="1"/>
        <v>0</v>
      </c>
      <c r="I20" s="37">
        <f t="shared" si="0"/>
        <v>200000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0</v>
      </c>
      <c r="D22" s="38">
        <v>5000</v>
      </c>
      <c r="E22" s="38">
        <v>0</v>
      </c>
      <c r="F22" s="38">
        <v>0</v>
      </c>
      <c r="G22" s="38">
        <v>0</v>
      </c>
      <c r="H22" s="38">
        <v>0</v>
      </c>
      <c r="I22" s="38">
        <f t="shared" si="0"/>
        <v>5000</v>
      </c>
    </row>
    <row r="23" spans="1:11" x14ac:dyDescent="0.25">
      <c r="A23" s="38" t="s">
        <v>14</v>
      </c>
      <c r="B23" s="38">
        <v>0</v>
      </c>
      <c r="C23" s="38">
        <v>0</v>
      </c>
      <c r="D23" s="38">
        <v>195000</v>
      </c>
      <c r="E23" s="38">
        <v>0</v>
      </c>
      <c r="F23" s="38">
        <v>0</v>
      </c>
      <c r="G23" s="38">
        <v>0</v>
      </c>
      <c r="H23" s="38">
        <v>0</v>
      </c>
      <c r="I23" s="38">
        <f t="shared" si="0"/>
        <v>195000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200000</v>
      </c>
      <c r="E25" s="37">
        <f t="shared" si="2"/>
        <v>0</v>
      </c>
      <c r="F25" s="37">
        <f t="shared" si="2"/>
        <v>0</v>
      </c>
      <c r="G25" s="37">
        <f t="shared" si="2"/>
        <v>0</v>
      </c>
      <c r="H25" s="37">
        <f t="shared" si="2"/>
        <v>0</v>
      </c>
      <c r="I25" s="37">
        <f t="shared" si="0"/>
        <v>200000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4"/>
  <sheetViews>
    <sheetView view="pageBreakPreview" zoomScale="110" zoomScaleNormal="100" zoomScaleSheetLayoutView="11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265</v>
      </c>
      <c r="B3" s="3"/>
      <c r="C3" s="3"/>
      <c r="D3" s="3"/>
      <c r="E3" s="3"/>
      <c r="F3" s="17"/>
      <c r="G3" s="17"/>
      <c r="H3" s="17"/>
      <c r="I3" s="17"/>
    </row>
    <row r="4" spans="1:12" x14ac:dyDescent="0.25">
      <c r="A4" s="3" t="s">
        <v>209</v>
      </c>
      <c r="B4" s="3"/>
      <c r="C4" s="3"/>
      <c r="D4" s="3"/>
      <c r="E4" s="3"/>
      <c r="F4" s="17"/>
      <c r="G4" s="17"/>
      <c r="H4" s="17"/>
      <c r="I4" s="17"/>
    </row>
    <row r="5" spans="1:12" x14ac:dyDescent="0.25">
      <c r="A5" s="3" t="s">
        <v>82</v>
      </c>
      <c r="B5" s="3"/>
      <c r="C5" s="3"/>
      <c r="D5" s="3"/>
      <c r="E5" s="3"/>
      <c r="F5" s="17"/>
      <c r="G5" s="17"/>
      <c r="H5" s="17"/>
      <c r="I5" s="17"/>
    </row>
    <row r="6" spans="1:12" x14ac:dyDescent="0.25">
      <c r="A6" s="3" t="s">
        <v>83</v>
      </c>
      <c r="B6" s="3"/>
      <c r="C6" s="3"/>
      <c r="D6" s="3"/>
      <c r="E6" s="3"/>
      <c r="F6" s="17"/>
      <c r="G6" s="17"/>
      <c r="H6" s="17"/>
      <c r="I6" s="17"/>
    </row>
    <row r="7" spans="1:12" x14ac:dyDescent="0.25">
      <c r="A7" s="7" t="s">
        <v>9</v>
      </c>
      <c r="B7" s="6"/>
      <c r="C7" s="3"/>
      <c r="D7" s="3"/>
      <c r="E7" s="3"/>
      <c r="F7" s="17"/>
      <c r="G7" s="17"/>
      <c r="H7" s="17"/>
      <c r="I7" s="17"/>
    </row>
    <row r="8" spans="1:12" x14ac:dyDescent="0.25">
      <c r="A8" s="51" t="s">
        <v>210</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0</v>
      </c>
      <c r="C15" s="38">
        <v>0</v>
      </c>
      <c r="D15" s="38">
        <v>250000</v>
      </c>
      <c r="E15" s="38">
        <v>200000</v>
      </c>
      <c r="F15" s="38">
        <v>200000</v>
      </c>
      <c r="G15" s="38">
        <v>0</v>
      </c>
      <c r="H15" s="38">
        <v>0</v>
      </c>
      <c r="I15" s="38">
        <f t="shared" ref="I15:I25" si="0">SUM(B15:H15)</f>
        <v>650000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0</v>
      </c>
      <c r="D20" s="37">
        <f t="shared" si="1"/>
        <v>250000</v>
      </c>
      <c r="E20" s="37">
        <f t="shared" si="1"/>
        <v>200000</v>
      </c>
      <c r="F20" s="37">
        <f t="shared" si="1"/>
        <v>200000</v>
      </c>
      <c r="G20" s="37">
        <f t="shared" si="1"/>
        <v>0</v>
      </c>
      <c r="H20" s="37">
        <f t="shared" si="1"/>
        <v>0</v>
      </c>
      <c r="I20" s="37">
        <f t="shared" si="0"/>
        <v>650000</v>
      </c>
    </row>
    <row r="21" spans="1:11" ht="15" customHeight="1" x14ac:dyDescent="0.25">
      <c r="A21" s="38" t="s">
        <v>16</v>
      </c>
      <c r="B21" s="38">
        <v>0</v>
      </c>
      <c r="C21" s="38">
        <v>0</v>
      </c>
      <c r="D21" s="38">
        <v>150000</v>
      </c>
      <c r="E21" s="38">
        <v>0</v>
      </c>
      <c r="F21" s="38">
        <v>0</v>
      </c>
      <c r="G21" s="38">
        <v>0</v>
      </c>
      <c r="H21" s="38">
        <v>0</v>
      </c>
      <c r="I21" s="38">
        <f t="shared" si="0"/>
        <v>150000</v>
      </c>
    </row>
    <row r="22" spans="1:11" x14ac:dyDescent="0.25">
      <c r="A22" s="38" t="s">
        <v>13</v>
      </c>
      <c r="B22" s="38">
        <v>0</v>
      </c>
      <c r="C22" s="38">
        <v>0</v>
      </c>
      <c r="D22" s="38">
        <v>100000</v>
      </c>
      <c r="E22" s="38">
        <v>0</v>
      </c>
      <c r="F22" s="38">
        <v>0</v>
      </c>
      <c r="G22" s="38">
        <v>0</v>
      </c>
      <c r="H22" s="38">
        <v>0</v>
      </c>
      <c r="I22" s="38">
        <f t="shared" si="0"/>
        <v>100000</v>
      </c>
    </row>
    <row r="23" spans="1:11" x14ac:dyDescent="0.25">
      <c r="A23" s="38" t="s">
        <v>14</v>
      </c>
      <c r="B23" s="38">
        <v>0</v>
      </c>
      <c r="C23" s="38">
        <v>0</v>
      </c>
      <c r="D23" s="38">
        <v>0</v>
      </c>
      <c r="E23" s="38">
        <v>0</v>
      </c>
      <c r="F23" s="38">
        <v>400000</v>
      </c>
      <c r="G23" s="38">
        <v>0</v>
      </c>
      <c r="H23" s="38">
        <v>0</v>
      </c>
      <c r="I23" s="38">
        <f t="shared" si="0"/>
        <v>400000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250000</v>
      </c>
      <c r="E25" s="37">
        <f t="shared" si="2"/>
        <v>0</v>
      </c>
      <c r="F25" s="37">
        <f t="shared" si="2"/>
        <v>400000</v>
      </c>
      <c r="G25" s="37">
        <f t="shared" si="2"/>
        <v>0</v>
      </c>
      <c r="H25" s="37">
        <f t="shared" si="2"/>
        <v>0</v>
      </c>
      <c r="I25" s="37">
        <f t="shared" si="0"/>
        <v>650000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355</v>
      </c>
      <c r="B3" s="3"/>
      <c r="C3" s="3"/>
      <c r="D3" s="3"/>
      <c r="E3" s="3"/>
      <c r="F3" s="17"/>
      <c r="G3" s="17"/>
      <c r="H3" s="17"/>
      <c r="I3" s="17"/>
    </row>
    <row r="4" spans="1:12" x14ac:dyDescent="0.25">
      <c r="A4" s="3" t="s">
        <v>59</v>
      </c>
      <c r="B4" s="3"/>
      <c r="C4" s="3"/>
      <c r="D4" s="3"/>
      <c r="E4" s="3"/>
      <c r="F4" s="17"/>
      <c r="G4" s="17"/>
      <c r="H4" s="17"/>
      <c r="I4" s="17"/>
    </row>
    <row r="5" spans="1:12" x14ac:dyDescent="0.25">
      <c r="A5" s="3" t="s">
        <v>89</v>
      </c>
      <c r="B5" s="3"/>
      <c r="C5" s="3"/>
      <c r="D5" s="3"/>
      <c r="E5" s="3"/>
      <c r="F5" s="17"/>
      <c r="G5" s="17"/>
      <c r="H5" s="17"/>
      <c r="I5" s="17"/>
    </row>
    <row r="6" spans="1:12" x14ac:dyDescent="0.25">
      <c r="A6" s="3" t="s">
        <v>191</v>
      </c>
      <c r="B6" s="3"/>
      <c r="C6" s="3"/>
      <c r="D6" s="3"/>
      <c r="E6" s="3"/>
      <c r="F6" s="17"/>
      <c r="G6" s="17"/>
      <c r="H6" s="17"/>
      <c r="I6" s="17"/>
    </row>
    <row r="7" spans="1:12" x14ac:dyDescent="0.25">
      <c r="A7" s="7" t="s">
        <v>9</v>
      </c>
      <c r="B7" s="6"/>
      <c r="C7" s="3"/>
      <c r="D7" s="3"/>
      <c r="E7" s="3"/>
      <c r="F7" s="17"/>
      <c r="G7" s="17"/>
      <c r="H7" s="17"/>
      <c r="I7" s="17"/>
    </row>
    <row r="8" spans="1:12" x14ac:dyDescent="0.25">
      <c r="A8" s="51" t="s">
        <v>253</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86198</v>
      </c>
      <c r="E15" s="38">
        <v>0</v>
      </c>
      <c r="F15" s="38">
        <v>0</v>
      </c>
      <c r="G15" s="38">
        <v>0</v>
      </c>
      <c r="H15" s="38">
        <v>0</v>
      </c>
      <c r="I15" s="38">
        <f t="shared" ref="I15:I25" si="0">SUM(B15:H15)</f>
        <v>86198</v>
      </c>
      <c r="K15" s="4"/>
    </row>
    <row r="16" spans="1:12" x14ac:dyDescent="0.25">
      <c r="A16" s="38" t="s">
        <v>48</v>
      </c>
      <c r="B16" s="38">
        <v>125000</v>
      </c>
      <c r="C16" s="38">
        <v>0</v>
      </c>
      <c r="D16" s="38"/>
      <c r="E16" s="38">
        <v>0</v>
      </c>
      <c r="F16" s="38">
        <v>0</v>
      </c>
      <c r="G16" s="38">
        <v>0</v>
      </c>
      <c r="H16" s="38">
        <v>0</v>
      </c>
      <c r="I16" s="38">
        <f t="shared" si="0"/>
        <v>125000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35000</v>
      </c>
      <c r="C18" s="38">
        <v>0</v>
      </c>
      <c r="D18" s="38">
        <v>0</v>
      </c>
      <c r="E18" s="38">
        <v>0</v>
      </c>
      <c r="F18" s="38">
        <v>0</v>
      </c>
      <c r="G18" s="38">
        <v>0</v>
      </c>
      <c r="H18" s="38">
        <v>0</v>
      </c>
      <c r="I18" s="38">
        <f t="shared" si="0"/>
        <v>35000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160000</v>
      </c>
      <c r="C20" s="37">
        <f t="shared" si="1"/>
        <v>0</v>
      </c>
      <c r="D20" s="37">
        <f t="shared" si="1"/>
        <v>86198</v>
      </c>
      <c r="E20" s="37">
        <f t="shared" si="1"/>
        <v>0</v>
      </c>
      <c r="F20" s="37">
        <f t="shared" si="1"/>
        <v>0</v>
      </c>
      <c r="G20" s="37">
        <f t="shared" si="1"/>
        <v>0</v>
      </c>
      <c r="H20" s="37">
        <f t="shared" si="1"/>
        <v>0</v>
      </c>
      <c r="I20" s="37">
        <f t="shared" si="0"/>
        <v>246198</v>
      </c>
    </row>
    <row r="21" spans="1:12" ht="15" customHeight="1" x14ac:dyDescent="0.25">
      <c r="A21" s="38" t="s">
        <v>16</v>
      </c>
      <c r="B21" s="38">
        <v>0</v>
      </c>
      <c r="C21" s="38">
        <v>0</v>
      </c>
      <c r="D21" s="38"/>
      <c r="E21" s="38">
        <v>0</v>
      </c>
      <c r="F21" s="38">
        <v>0</v>
      </c>
      <c r="G21" s="38">
        <v>0</v>
      </c>
      <c r="H21" s="38">
        <v>0</v>
      </c>
      <c r="I21" s="38">
        <f t="shared" si="0"/>
        <v>0</v>
      </c>
    </row>
    <row r="22" spans="1:12" x14ac:dyDescent="0.25">
      <c r="A22" s="38" t="s">
        <v>13</v>
      </c>
      <c r="B22" s="38">
        <v>0</v>
      </c>
      <c r="C22" s="38"/>
      <c r="D22" s="38">
        <v>15000</v>
      </c>
      <c r="E22" s="38">
        <v>0</v>
      </c>
      <c r="F22" s="38">
        <v>0</v>
      </c>
      <c r="G22" s="38">
        <v>0</v>
      </c>
      <c r="H22" s="38">
        <v>0</v>
      </c>
      <c r="I22" s="38">
        <f t="shared" si="0"/>
        <v>15000</v>
      </c>
    </row>
    <row r="23" spans="1:12" x14ac:dyDescent="0.25">
      <c r="A23" s="38" t="s">
        <v>14</v>
      </c>
      <c r="B23" s="38">
        <v>0</v>
      </c>
      <c r="C23" s="38">
        <v>0</v>
      </c>
      <c r="D23" s="38">
        <v>231198</v>
      </c>
      <c r="E23" s="38"/>
      <c r="F23" s="38">
        <v>0</v>
      </c>
      <c r="G23" s="38">
        <v>0</v>
      </c>
      <c r="H23" s="38">
        <v>0</v>
      </c>
      <c r="I23" s="38">
        <f t="shared" si="0"/>
        <v>231198</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246198</v>
      </c>
      <c r="E25" s="37">
        <f t="shared" si="2"/>
        <v>0</v>
      </c>
      <c r="F25" s="37">
        <f t="shared" si="2"/>
        <v>0</v>
      </c>
      <c r="G25" s="37">
        <f t="shared" si="2"/>
        <v>0</v>
      </c>
      <c r="H25" s="37">
        <f t="shared" si="2"/>
        <v>0</v>
      </c>
      <c r="I25" s="37">
        <f t="shared" si="0"/>
        <v>246198</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34"/>
      <c r="D30" s="34"/>
      <c r="E30" s="34"/>
      <c r="F30" s="34"/>
      <c r="G30" s="34"/>
      <c r="H30" s="34"/>
      <c r="I30" s="34"/>
    </row>
    <row r="31" spans="1:12" ht="13.5" customHeight="1" x14ac:dyDescent="0.25">
      <c r="A31" s="19"/>
      <c r="B31" s="19"/>
      <c r="C31" s="34"/>
      <c r="D31" s="34"/>
      <c r="E31" s="34"/>
      <c r="F31" s="34"/>
      <c r="G31" s="34"/>
      <c r="H31" s="34"/>
      <c r="I31" s="34"/>
    </row>
    <row r="32" spans="1:12"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row r="34" spans="1:9" ht="13.5" customHeight="1" x14ac:dyDescent="0.25">
      <c r="A34" s="19"/>
      <c r="B34" s="19"/>
      <c r="C34" s="34"/>
      <c r="D34" s="34"/>
      <c r="E34" s="34"/>
      <c r="F34" s="34"/>
      <c r="G34" s="34"/>
      <c r="H34" s="34"/>
      <c r="I34" s="34"/>
    </row>
    <row r="35" spans="1:9" ht="13.5" customHeight="1" x14ac:dyDescent="0.25">
      <c r="A35" s="14"/>
      <c r="B35" s="14"/>
      <c r="C35" s="34"/>
      <c r="D35" s="34"/>
      <c r="E35" s="34"/>
      <c r="F35" s="34"/>
      <c r="G35" s="34"/>
      <c r="H35" s="34"/>
      <c r="I35" s="3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34"/>
      <c r="D38" s="34"/>
      <c r="E38" s="34"/>
      <c r="F38" s="34"/>
      <c r="G38" s="34"/>
      <c r="H38" s="34"/>
      <c r="I38" s="34"/>
    </row>
    <row r="39" spans="1:9" ht="13.5" customHeight="1" x14ac:dyDescent="0.25">
      <c r="A39" s="19"/>
      <c r="B39" s="19"/>
      <c r="C39" s="34"/>
      <c r="D39" s="34"/>
      <c r="E39" s="34"/>
      <c r="F39" s="34"/>
      <c r="G39" s="34"/>
      <c r="H39" s="34"/>
      <c r="I39" s="34"/>
    </row>
    <row r="40" spans="1:9" ht="13.5" customHeight="1" x14ac:dyDescent="0.25">
      <c r="A40" s="34"/>
      <c r="B40" s="34"/>
      <c r="C40" s="34"/>
      <c r="D40" s="34"/>
      <c r="E40" s="34"/>
      <c r="F40" s="34"/>
      <c r="G40" s="34"/>
      <c r="H40" s="34"/>
      <c r="I40" s="34"/>
    </row>
    <row r="41" spans="1:9" ht="13.5" customHeight="1" x14ac:dyDescent="0.25">
      <c r="A41" s="34"/>
      <c r="B41" s="34"/>
      <c r="C41" s="34"/>
      <c r="D41" s="34"/>
      <c r="E41" s="34"/>
      <c r="F41" s="34"/>
      <c r="G41" s="34"/>
      <c r="H41" s="34"/>
      <c r="I41" s="34"/>
    </row>
    <row r="42" spans="1:9" ht="13.5" customHeight="1" x14ac:dyDescent="0.25">
      <c r="A42" s="34"/>
      <c r="B42" s="34"/>
      <c r="C42" s="34"/>
      <c r="D42" s="34"/>
      <c r="E42" s="34"/>
      <c r="F42" s="34"/>
      <c r="G42" s="34"/>
      <c r="H42" s="34"/>
      <c r="I42" s="3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34"/>
      <c r="E45" s="34"/>
      <c r="F45" s="34"/>
      <c r="G45" s="34"/>
      <c r="H45" s="34"/>
      <c r="I45" s="34"/>
    </row>
    <row r="46" spans="1:9" ht="13.5" customHeight="1" x14ac:dyDescent="0.25">
      <c r="A46" s="19"/>
      <c r="B46" s="19"/>
      <c r="C46" s="19"/>
      <c r="D46" s="34"/>
      <c r="E46" s="34"/>
      <c r="F46" s="34"/>
      <c r="G46" s="34"/>
      <c r="H46" s="34"/>
      <c r="I46" s="34"/>
    </row>
    <row r="47" spans="1:9" ht="13.5" customHeight="1" x14ac:dyDescent="0.25">
      <c r="A47" s="19"/>
      <c r="B47" s="19"/>
      <c r="C47" s="19"/>
      <c r="D47" s="34"/>
      <c r="E47" s="34"/>
      <c r="F47" s="34"/>
      <c r="G47" s="34"/>
      <c r="H47" s="34"/>
      <c r="I47" s="34"/>
    </row>
    <row r="48" spans="1:9" ht="13.5" customHeight="1" x14ac:dyDescent="0.25">
      <c r="A48" s="52"/>
      <c r="B48" s="52"/>
      <c r="C48" s="52"/>
      <c r="D48" s="34"/>
      <c r="E48" s="34"/>
      <c r="F48" s="34"/>
      <c r="G48" s="34"/>
      <c r="H48" s="34"/>
      <c r="I48" s="34"/>
    </row>
    <row r="49" spans="1:9" ht="13.5" customHeight="1" x14ac:dyDescent="0.25">
      <c r="A49" s="52"/>
      <c r="B49" s="52"/>
      <c r="C49" s="52"/>
      <c r="D49" s="34"/>
      <c r="E49" s="34"/>
      <c r="F49" s="34"/>
      <c r="G49" s="34"/>
      <c r="H49" s="34"/>
      <c r="I49" s="3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6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L33"/>
  <sheetViews>
    <sheetView view="pageBreakPreview" zoomScaleNormal="100" zoomScaleSheetLayoutView="100" workbookViewId="0">
      <selection activeCell="A16" sqref="A16:XFD16"/>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56</v>
      </c>
      <c r="B1" s="16"/>
      <c r="C1" s="16"/>
      <c r="D1" s="16"/>
      <c r="F1" s="16"/>
      <c r="G1" s="16"/>
      <c r="H1" s="16"/>
      <c r="I1" s="16"/>
    </row>
    <row r="2" spans="1:12" ht="15.75" x14ac:dyDescent="0.25">
      <c r="A2" s="20" t="s">
        <v>255</v>
      </c>
      <c r="B2" s="6"/>
      <c r="C2" s="6"/>
      <c r="D2" s="6"/>
      <c r="F2" s="17"/>
      <c r="G2" s="17"/>
      <c r="H2" s="17"/>
      <c r="I2" s="17"/>
    </row>
    <row r="3" spans="1:12" ht="15.75" x14ac:dyDescent="0.25">
      <c r="A3" s="20" t="s">
        <v>356</v>
      </c>
      <c r="B3" s="3"/>
      <c r="C3" s="3"/>
      <c r="D3" s="3"/>
      <c r="E3" s="3"/>
      <c r="F3" s="17"/>
      <c r="G3" s="17"/>
      <c r="H3" s="17"/>
      <c r="I3" s="17"/>
    </row>
    <row r="4" spans="1:12" x14ac:dyDescent="0.25">
      <c r="A4" s="3" t="s">
        <v>250</v>
      </c>
      <c r="B4" s="3"/>
      <c r="C4" s="3"/>
      <c r="D4" s="3"/>
      <c r="E4" s="3"/>
      <c r="F4" s="17"/>
      <c r="G4" s="17"/>
      <c r="H4" s="17"/>
      <c r="I4" s="17"/>
    </row>
    <row r="5" spans="1:12" x14ac:dyDescent="0.25">
      <c r="A5" s="3" t="s">
        <v>185</v>
      </c>
      <c r="B5" s="3"/>
      <c r="C5" s="3"/>
      <c r="D5" s="3"/>
      <c r="E5" s="3"/>
      <c r="F5" s="17"/>
      <c r="G5" s="17"/>
      <c r="H5" s="17"/>
      <c r="I5" s="17"/>
    </row>
    <row r="6" spans="1:12" x14ac:dyDescent="0.25">
      <c r="A6" s="3" t="s">
        <v>192</v>
      </c>
      <c r="B6" s="3"/>
      <c r="C6" s="3"/>
      <c r="D6" s="3"/>
      <c r="E6" s="3"/>
      <c r="F6" s="17"/>
      <c r="G6" s="17"/>
      <c r="H6" s="17"/>
      <c r="I6" s="17"/>
    </row>
    <row r="7" spans="1:12" x14ac:dyDescent="0.25">
      <c r="A7" s="7" t="s">
        <v>9</v>
      </c>
      <c r="B7" s="6"/>
      <c r="C7" s="3"/>
      <c r="D7" s="3"/>
      <c r="E7" s="3"/>
      <c r="F7" s="17"/>
      <c r="G7" s="17"/>
      <c r="H7" s="17"/>
      <c r="I7" s="17"/>
    </row>
    <row r="8" spans="1:12" x14ac:dyDescent="0.25">
      <c r="A8" s="51" t="s">
        <v>244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4"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x14ac:dyDescent="0.25">
      <c r="A15" s="38" t="s">
        <v>23</v>
      </c>
      <c r="B15" s="38">
        <v>0</v>
      </c>
      <c r="C15" s="38">
        <v>0</v>
      </c>
      <c r="D15" s="38">
        <v>16800</v>
      </c>
      <c r="E15" s="38">
        <v>0</v>
      </c>
      <c r="F15" s="38">
        <v>0</v>
      </c>
      <c r="G15" s="38">
        <v>0</v>
      </c>
      <c r="H15" s="38">
        <v>0</v>
      </c>
      <c r="I15" s="38">
        <f t="shared" ref="I15:I25" si="0">SUM(B15:H15)</f>
        <v>16800</v>
      </c>
      <c r="K15" s="4">
        <f>I20-I25</f>
        <v>0</v>
      </c>
      <c r="L15" t="s">
        <v>7</v>
      </c>
    </row>
    <row r="16" spans="1:12" ht="15" customHeight="1" x14ac:dyDescent="0.25">
      <c r="A16" s="38" t="s">
        <v>60</v>
      </c>
      <c r="B16" s="38"/>
      <c r="C16" s="38">
        <v>65000</v>
      </c>
      <c r="D16" s="38">
        <v>0</v>
      </c>
      <c r="E16" s="38">
        <v>0</v>
      </c>
      <c r="F16" s="38">
        <v>0</v>
      </c>
      <c r="G16" s="38">
        <v>0</v>
      </c>
      <c r="H16" s="38">
        <v>0</v>
      </c>
      <c r="I16" s="38">
        <f>SUM(B16:H16)</f>
        <v>65000</v>
      </c>
      <c r="K16" s="4"/>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35000</v>
      </c>
      <c r="C20" s="37">
        <f t="shared" si="1"/>
        <v>65000</v>
      </c>
      <c r="D20" s="37">
        <f t="shared" si="1"/>
        <v>16800</v>
      </c>
      <c r="E20" s="37">
        <f t="shared" si="1"/>
        <v>0</v>
      </c>
      <c r="F20" s="37">
        <f t="shared" si="1"/>
        <v>0</v>
      </c>
      <c r="G20" s="37">
        <f t="shared" si="1"/>
        <v>0</v>
      </c>
      <c r="H20" s="37">
        <f t="shared" si="1"/>
        <v>0</v>
      </c>
      <c r="I20" s="37">
        <f t="shared" si="0"/>
        <v>116800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c r="C22" s="38">
        <v>0</v>
      </c>
      <c r="D22" s="38">
        <v>0</v>
      </c>
      <c r="E22" s="38">
        <v>0</v>
      </c>
      <c r="F22" s="38">
        <v>0</v>
      </c>
      <c r="G22" s="38">
        <v>0</v>
      </c>
      <c r="H22" s="38">
        <v>0</v>
      </c>
      <c r="I22" s="38">
        <f t="shared" si="0"/>
        <v>0</v>
      </c>
    </row>
    <row r="23" spans="1:11" x14ac:dyDescent="0.25">
      <c r="A23" s="38" t="s">
        <v>14</v>
      </c>
      <c r="B23" s="38">
        <v>0</v>
      </c>
      <c r="C23" s="38">
        <v>0</v>
      </c>
      <c r="D23" s="38">
        <f>114200+2600</f>
        <v>116800</v>
      </c>
      <c r="E23" s="38">
        <v>0</v>
      </c>
      <c r="F23" s="38">
        <v>0</v>
      </c>
      <c r="G23" s="38">
        <v>0</v>
      </c>
      <c r="H23" s="38">
        <v>0</v>
      </c>
      <c r="I23" s="38">
        <f t="shared" si="0"/>
        <v>116800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116800</v>
      </c>
      <c r="E25" s="37">
        <f t="shared" si="2"/>
        <v>0</v>
      </c>
      <c r="F25" s="37">
        <f t="shared" si="2"/>
        <v>0</v>
      </c>
      <c r="G25" s="37">
        <f t="shared" si="2"/>
        <v>0</v>
      </c>
      <c r="H25" s="37">
        <f t="shared" si="2"/>
        <v>0</v>
      </c>
      <c r="I25" s="37">
        <f t="shared" si="0"/>
        <v>116800</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4"/>
      <c r="D29" s="34"/>
      <c r="E29" s="34"/>
      <c r="F29" s="34"/>
      <c r="G29" s="34"/>
      <c r="H29" s="34"/>
      <c r="I29" s="34"/>
    </row>
    <row r="30" spans="1:11" ht="13.5" customHeight="1" x14ac:dyDescent="0.25">
      <c r="A30" s="19"/>
      <c r="B30" s="19"/>
      <c r="C30" s="34"/>
      <c r="D30" s="34"/>
      <c r="E30" s="34"/>
      <c r="F30" s="34"/>
      <c r="G30" s="34"/>
      <c r="H30" s="34"/>
      <c r="I30" s="34"/>
    </row>
    <row r="31" spans="1:11" ht="13.5" customHeight="1" x14ac:dyDescent="0.25">
      <c r="A31" s="19"/>
      <c r="B31" s="19"/>
      <c r="C31" s="34"/>
      <c r="D31" s="34"/>
      <c r="E31" s="34"/>
      <c r="F31" s="34"/>
      <c r="G31" s="34"/>
      <c r="H31" s="34"/>
      <c r="I31" s="34"/>
    </row>
    <row r="32" spans="1:11"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62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L50"/>
  <sheetViews>
    <sheetView tabSelected="1" view="pageBreakPreview" zoomScaleNormal="100" zoomScaleSheetLayoutView="100" workbookViewId="0">
      <selection activeCell="M20" sqref="M20"/>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357</v>
      </c>
      <c r="B3" s="3"/>
      <c r="C3" s="3"/>
      <c r="D3" s="3"/>
      <c r="E3" s="3"/>
      <c r="F3" s="17"/>
      <c r="G3" s="17"/>
      <c r="H3" s="17"/>
      <c r="I3" s="17"/>
    </row>
    <row r="4" spans="1:12" x14ac:dyDescent="0.25">
      <c r="A4" s="3" t="s">
        <v>59</v>
      </c>
      <c r="B4" s="3"/>
      <c r="C4" s="3"/>
      <c r="D4" s="3"/>
      <c r="E4" s="3"/>
      <c r="F4" s="17"/>
      <c r="G4" s="17"/>
      <c r="H4" s="17"/>
      <c r="I4" s="17"/>
    </row>
    <row r="5" spans="1:12" x14ac:dyDescent="0.25">
      <c r="A5" s="3" t="s">
        <v>89</v>
      </c>
      <c r="B5" s="3"/>
      <c r="C5" s="3"/>
      <c r="D5" s="3"/>
      <c r="E5" s="3"/>
      <c r="F5" s="17"/>
      <c r="G5" s="17"/>
      <c r="H5" s="17"/>
      <c r="I5" s="17"/>
    </row>
    <row r="6" spans="1:12" x14ac:dyDescent="0.25">
      <c r="A6" s="3" t="s">
        <v>193</v>
      </c>
      <c r="B6" s="3"/>
      <c r="C6" s="3"/>
      <c r="D6" s="3"/>
      <c r="E6" s="3"/>
      <c r="F6" s="17"/>
      <c r="G6" s="17"/>
      <c r="H6" s="17"/>
      <c r="I6" s="17"/>
    </row>
    <row r="7" spans="1:12" x14ac:dyDescent="0.25">
      <c r="A7" s="7" t="s">
        <v>9</v>
      </c>
      <c r="B7" s="6"/>
      <c r="C7" s="3"/>
      <c r="D7" s="3"/>
      <c r="E7" s="3"/>
      <c r="F7" s="17"/>
      <c r="G7" s="17"/>
      <c r="H7" s="17"/>
      <c r="I7" s="17"/>
    </row>
    <row r="8" spans="1:12" x14ac:dyDescent="0.25">
      <c r="A8" s="51" t="s">
        <v>253</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90000</v>
      </c>
      <c r="E15" s="38">
        <v>0</v>
      </c>
      <c r="F15" s="38">
        <v>0</v>
      </c>
      <c r="G15" s="38">
        <v>0</v>
      </c>
      <c r="H15" s="38">
        <v>0</v>
      </c>
      <c r="I15" s="38">
        <f t="shared" ref="I15:I25" si="0">SUM(B15:H15)</f>
        <v>90000</v>
      </c>
      <c r="K15" s="4"/>
    </row>
    <row r="16" spans="1:12" x14ac:dyDescent="0.25">
      <c r="A16" s="38" t="s">
        <v>48</v>
      </c>
      <c r="B16" s="38">
        <v>125000</v>
      </c>
      <c r="C16" s="38">
        <v>0</v>
      </c>
      <c r="D16" s="38"/>
      <c r="E16" s="38">
        <v>0</v>
      </c>
      <c r="F16" s="38">
        <v>0</v>
      </c>
      <c r="G16" s="38">
        <v>0</v>
      </c>
      <c r="H16" s="38">
        <v>0</v>
      </c>
      <c r="I16" s="38">
        <f t="shared" si="0"/>
        <v>125000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35000</v>
      </c>
      <c r="C18" s="38">
        <v>0</v>
      </c>
      <c r="D18" s="38">
        <v>0</v>
      </c>
      <c r="E18" s="38">
        <v>0</v>
      </c>
      <c r="F18" s="38">
        <v>0</v>
      </c>
      <c r="G18" s="38">
        <v>0</v>
      </c>
      <c r="H18" s="38">
        <v>0</v>
      </c>
      <c r="I18" s="38">
        <f t="shared" si="0"/>
        <v>35000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160000</v>
      </c>
      <c r="C20" s="37">
        <f t="shared" si="1"/>
        <v>0</v>
      </c>
      <c r="D20" s="37">
        <f t="shared" si="1"/>
        <v>90000</v>
      </c>
      <c r="E20" s="37">
        <f t="shared" si="1"/>
        <v>0</v>
      </c>
      <c r="F20" s="37">
        <f t="shared" si="1"/>
        <v>0</v>
      </c>
      <c r="G20" s="37">
        <f t="shared" si="1"/>
        <v>0</v>
      </c>
      <c r="H20" s="37">
        <f t="shared" si="1"/>
        <v>0</v>
      </c>
      <c r="I20" s="37">
        <f t="shared" si="0"/>
        <v>250000</v>
      </c>
    </row>
    <row r="21" spans="1:12" ht="15" customHeight="1" x14ac:dyDescent="0.25">
      <c r="A21" s="38" t="s">
        <v>16</v>
      </c>
      <c r="B21" s="38">
        <v>0</v>
      </c>
      <c r="C21" s="38">
        <v>0</v>
      </c>
      <c r="D21" s="38"/>
      <c r="E21" s="38">
        <v>0</v>
      </c>
      <c r="F21" s="38">
        <v>0</v>
      </c>
      <c r="G21" s="38">
        <v>0</v>
      </c>
      <c r="H21" s="38">
        <v>0</v>
      </c>
      <c r="I21" s="38">
        <f t="shared" si="0"/>
        <v>0</v>
      </c>
    </row>
    <row r="22" spans="1:12" x14ac:dyDescent="0.25">
      <c r="A22" s="38" t="s">
        <v>13</v>
      </c>
      <c r="B22" s="38">
        <v>0</v>
      </c>
      <c r="C22" s="38"/>
      <c r="D22" s="38">
        <v>15000</v>
      </c>
      <c r="E22" s="38">
        <v>0</v>
      </c>
      <c r="F22" s="38">
        <v>0</v>
      </c>
      <c r="G22" s="38">
        <v>0</v>
      </c>
      <c r="H22" s="38">
        <v>0</v>
      </c>
      <c r="I22" s="38">
        <f t="shared" si="0"/>
        <v>15000</v>
      </c>
    </row>
    <row r="23" spans="1:12" x14ac:dyDescent="0.25">
      <c r="A23" s="38" t="s">
        <v>14</v>
      </c>
      <c r="B23" s="38">
        <v>0</v>
      </c>
      <c r="C23" s="38">
        <v>0</v>
      </c>
      <c r="D23" s="38">
        <v>235000</v>
      </c>
      <c r="E23" s="38"/>
      <c r="F23" s="38">
        <v>0</v>
      </c>
      <c r="G23" s="38">
        <v>0</v>
      </c>
      <c r="H23" s="38">
        <v>0</v>
      </c>
      <c r="I23" s="38">
        <f t="shared" si="0"/>
        <v>235000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250000</v>
      </c>
      <c r="E25" s="37">
        <f t="shared" si="2"/>
        <v>0</v>
      </c>
      <c r="F25" s="37">
        <f t="shared" si="2"/>
        <v>0</v>
      </c>
      <c r="G25" s="37">
        <f t="shared" si="2"/>
        <v>0</v>
      </c>
      <c r="H25" s="37">
        <f t="shared" si="2"/>
        <v>0</v>
      </c>
      <c r="I25" s="37">
        <f t="shared" si="0"/>
        <v>250000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34"/>
      <c r="D30" s="34"/>
      <c r="E30" s="34"/>
      <c r="F30" s="34"/>
      <c r="G30" s="34"/>
      <c r="H30" s="34"/>
      <c r="I30" s="34"/>
    </row>
    <row r="31" spans="1:12" ht="13.5" customHeight="1" x14ac:dyDescent="0.25">
      <c r="A31" s="19"/>
      <c r="B31" s="19"/>
      <c r="C31" s="34"/>
      <c r="D31" s="34"/>
      <c r="E31" s="34"/>
      <c r="F31" s="34"/>
      <c r="G31" s="34"/>
      <c r="H31" s="34"/>
      <c r="I31" s="34"/>
    </row>
    <row r="32" spans="1:12"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row r="34" spans="1:9" ht="13.5" customHeight="1" x14ac:dyDescent="0.25">
      <c r="A34" s="19"/>
      <c r="B34" s="19"/>
      <c r="C34" s="34"/>
      <c r="D34" s="34"/>
      <c r="E34" s="34"/>
      <c r="F34" s="34"/>
      <c r="G34" s="34"/>
      <c r="H34" s="34"/>
      <c r="I34" s="34"/>
    </row>
    <row r="35" spans="1:9" ht="13.5" customHeight="1" x14ac:dyDescent="0.25">
      <c r="A35" s="14"/>
      <c r="B35" s="14"/>
      <c r="C35" s="34"/>
      <c r="D35" s="34"/>
      <c r="E35" s="34"/>
      <c r="F35" s="34"/>
      <c r="G35" s="34"/>
      <c r="H35" s="34"/>
      <c r="I35" s="3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34"/>
      <c r="D38" s="34"/>
      <c r="E38" s="34"/>
      <c r="F38" s="34"/>
      <c r="G38" s="34"/>
      <c r="H38" s="34"/>
      <c r="I38" s="34"/>
    </row>
    <row r="39" spans="1:9" ht="13.5" customHeight="1" x14ac:dyDescent="0.25">
      <c r="A39" s="19"/>
      <c r="B39" s="19"/>
      <c r="C39" s="34"/>
      <c r="D39" s="34"/>
      <c r="E39" s="34"/>
      <c r="F39" s="34"/>
      <c r="G39" s="34"/>
      <c r="H39" s="34"/>
      <c r="I39" s="34"/>
    </row>
    <row r="40" spans="1:9" ht="13.5" customHeight="1" x14ac:dyDescent="0.25">
      <c r="A40" s="34"/>
      <c r="B40" s="34"/>
      <c r="C40" s="34"/>
      <c r="D40" s="34"/>
      <c r="E40" s="34"/>
      <c r="F40" s="34"/>
      <c r="G40" s="34"/>
      <c r="H40" s="34"/>
      <c r="I40" s="34"/>
    </row>
    <row r="41" spans="1:9" ht="13.5" customHeight="1" x14ac:dyDescent="0.25">
      <c r="A41" s="34"/>
      <c r="B41" s="34"/>
      <c r="C41" s="34"/>
      <c r="D41" s="34"/>
      <c r="E41" s="34"/>
      <c r="F41" s="34"/>
      <c r="G41" s="34"/>
      <c r="H41" s="34"/>
      <c r="I41" s="34"/>
    </row>
    <row r="42" spans="1:9" ht="13.5" customHeight="1" x14ac:dyDescent="0.25">
      <c r="A42" s="34"/>
      <c r="B42" s="34"/>
      <c r="C42" s="34"/>
      <c r="D42" s="34"/>
      <c r="E42" s="34"/>
      <c r="F42" s="34"/>
      <c r="G42" s="34"/>
      <c r="H42" s="34"/>
      <c r="I42" s="3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34"/>
      <c r="E45" s="34"/>
      <c r="F45" s="34"/>
      <c r="G45" s="34"/>
      <c r="H45" s="34"/>
      <c r="I45" s="34"/>
    </row>
    <row r="46" spans="1:9" ht="13.5" customHeight="1" x14ac:dyDescent="0.25">
      <c r="A46" s="19"/>
      <c r="B46" s="19"/>
      <c r="C46" s="19"/>
      <c r="D46" s="34"/>
      <c r="E46" s="34"/>
      <c r="F46" s="34"/>
      <c r="G46" s="34"/>
      <c r="H46" s="34"/>
      <c r="I46" s="34"/>
    </row>
    <row r="47" spans="1:9" ht="13.5" customHeight="1" x14ac:dyDescent="0.25">
      <c r="A47" s="19"/>
      <c r="B47" s="19"/>
      <c r="C47" s="19"/>
      <c r="D47" s="34"/>
      <c r="E47" s="34"/>
      <c r="F47" s="34"/>
      <c r="G47" s="34"/>
      <c r="H47" s="34"/>
      <c r="I47" s="34"/>
    </row>
    <row r="48" spans="1:9" ht="13.5" customHeight="1" x14ac:dyDescent="0.25">
      <c r="A48" s="52"/>
      <c r="B48" s="52"/>
      <c r="C48" s="52"/>
      <c r="D48" s="34"/>
      <c r="E48" s="34"/>
      <c r="F48" s="34"/>
      <c r="G48" s="34"/>
      <c r="H48" s="34"/>
      <c r="I48" s="34"/>
    </row>
    <row r="49" spans="1:9" ht="13.5" customHeight="1" x14ac:dyDescent="0.25">
      <c r="A49" s="52"/>
      <c r="B49" s="52"/>
      <c r="C49" s="52"/>
      <c r="D49" s="34"/>
      <c r="E49" s="34"/>
      <c r="F49" s="34"/>
      <c r="G49" s="34"/>
      <c r="H49" s="34"/>
      <c r="I49" s="3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6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1.140625" style="12" customWidth="1"/>
    <col min="4" max="4" width="11.85546875" style="12" customWidth="1"/>
    <col min="5" max="5" width="10.140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E1" s="16"/>
      <c r="G1" s="16"/>
      <c r="H1" s="16"/>
      <c r="I1" s="16"/>
    </row>
    <row r="2" spans="1:12" ht="15.75" x14ac:dyDescent="0.25">
      <c r="A2" s="20" t="s">
        <v>255</v>
      </c>
      <c r="B2" s="6"/>
      <c r="C2" s="6"/>
      <c r="D2" s="6"/>
      <c r="E2" s="6"/>
      <c r="G2" s="17"/>
      <c r="H2" s="17"/>
      <c r="I2" s="17"/>
    </row>
    <row r="3" spans="1:12" ht="15.75" x14ac:dyDescent="0.25">
      <c r="A3" s="20" t="s">
        <v>266</v>
      </c>
      <c r="B3" s="3"/>
      <c r="C3" s="3"/>
      <c r="D3" s="3"/>
      <c r="E3" s="3"/>
      <c r="F3" s="17"/>
      <c r="G3" s="17"/>
      <c r="H3" s="17"/>
      <c r="I3" s="17"/>
    </row>
    <row r="4" spans="1:12" x14ac:dyDescent="0.25">
      <c r="A4" s="3" t="s">
        <v>58</v>
      </c>
      <c r="B4" s="3"/>
      <c r="C4" s="3"/>
      <c r="D4" s="3"/>
      <c r="E4" s="3"/>
      <c r="F4" s="17"/>
      <c r="G4" s="17"/>
      <c r="H4" s="17"/>
      <c r="I4" s="17"/>
    </row>
    <row r="5" spans="1:12" x14ac:dyDescent="0.25">
      <c r="A5" s="3" t="s">
        <v>84</v>
      </c>
      <c r="B5" s="3"/>
      <c r="C5" s="3"/>
      <c r="D5" s="3"/>
      <c r="E5" s="3"/>
      <c r="F5" s="17"/>
      <c r="G5" s="17"/>
      <c r="H5" s="17"/>
      <c r="I5" s="17"/>
    </row>
    <row r="6" spans="1:12" x14ac:dyDescent="0.25">
      <c r="A6" s="3" t="s">
        <v>85</v>
      </c>
      <c r="B6" s="3"/>
      <c r="C6" s="3"/>
      <c r="D6" s="3"/>
      <c r="E6" s="3"/>
      <c r="F6" s="17"/>
      <c r="G6" s="17"/>
      <c r="H6" s="17"/>
      <c r="I6" s="17"/>
    </row>
    <row r="7" spans="1:12" x14ac:dyDescent="0.25">
      <c r="A7" s="7" t="s">
        <v>9</v>
      </c>
      <c r="B7" s="6"/>
      <c r="C7" s="3"/>
      <c r="D7" s="3"/>
      <c r="E7" s="3"/>
      <c r="F7" s="17"/>
      <c r="G7" s="17"/>
      <c r="H7" s="17"/>
      <c r="I7" s="17"/>
    </row>
    <row r="8" spans="1:12" x14ac:dyDescent="0.25">
      <c r="A8" s="51" t="s">
        <v>211</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6.7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1950526</v>
      </c>
      <c r="C15" s="38">
        <v>194738</v>
      </c>
      <c r="D15" s="38">
        <v>0</v>
      </c>
      <c r="E15" s="38">
        <v>0</v>
      </c>
      <c r="F15" s="38">
        <v>0</v>
      </c>
      <c r="G15" s="38">
        <v>0</v>
      </c>
      <c r="H15" s="38">
        <v>0</v>
      </c>
      <c r="I15" s="38">
        <f t="shared" ref="I15:I25" si="0">SUM(B15:H15)</f>
        <v>2145264</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1950526</v>
      </c>
      <c r="C20" s="37">
        <f t="shared" si="1"/>
        <v>194738</v>
      </c>
      <c r="D20" s="37">
        <f t="shared" si="1"/>
        <v>0</v>
      </c>
      <c r="E20" s="37">
        <f t="shared" si="1"/>
        <v>0</v>
      </c>
      <c r="F20" s="37">
        <f t="shared" si="1"/>
        <v>0</v>
      </c>
      <c r="G20" s="37">
        <f t="shared" si="1"/>
        <v>0</v>
      </c>
      <c r="H20" s="37">
        <f t="shared" si="1"/>
        <v>0</v>
      </c>
      <c r="I20" s="37">
        <f t="shared" si="0"/>
        <v>2145264</v>
      </c>
    </row>
    <row r="21" spans="1:11" ht="15" customHeight="1" x14ac:dyDescent="0.25">
      <c r="A21" s="38" t="s">
        <v>16</v>
      </c>
      <c r="B21" s="38">
        <v>32900</v>
      </c>
      <c r="C21" s="38">
        <v>330000</v>
      </c>
      <c r="D21" s="38">
        <v>220000</v>
      </c>
      <c r="E21" s="38">
        <v>0</v>
      </c>
      <c r="F21" s="38">
        <v>0</v>
      </c>
      <c r="G21" s="38">
        <v>0</v>
      </c>
      <c r="H21" s="38">
        <v>0</v>
      </c>
      <c r="I21" s="38">
        <f t="shared" si="0"/>
        <v>582900</v>
      </c>
    </row>
    <row r="22" spans="1:11" x14ac:dyDescent="0.25">
      <c r="A22" s="38" t="s">
        <v>13</v>
      </c>
      <c r="B22" s="38">
        <v>119055</v>
      </c>
      <c r="C22" s="38">
        <v>40000</v>
      </c>
      <c r="D22" s="38">
        <v>50000</v>
      </c>
      <c r="E22" s="38">
        <v>0</v>
      </c>
      <c r="F22" s="38">
        <v>0</v>
      </c>
      <c r="G22" s="38">
        <v>0</v>
      </c>
      <c r="H22" s="38">
        <v>0</v>
      </c>
      <c r="I22" s="38">
        <f t="shared" si="0"/>
        <v>209055</v>
      </c>
    </row>
    <row r="23" spans="1:11" x14ac:dyDescent="0.25">
      <c r="A23" s="38" t="s">
        <v>14</v>
      </c>
      <c r="B23" s="38">
        <v>0</v>
      </c>
      <c r="C23" s="38">
        <v>0</v>
      </c>
      <c r="D23" s="38">
        <v>1353309</v>
      </c>
      <c r="E23" s="38">
        <v>0</v>
      </c>
      <c r="F23" s="38">
        <v>0</v>
      </c>
      <c r="G23" s="38">
        <v>0</v>
      </c>
      <c r="H23" s="38">
        <v>0</v>
      </c>
      <c r="I23" s="38">
        <f t="shared" si="0"/>
        <v>1353309</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151955</v>
      </c>
      <c r="C25" s="37">
        <f t="shared" si="2"/>
        <v>370000</v>
      </c>
      <c r="D25" s="37">
        <f t="shared" si="2"/>
        <v>1623309</v>
      </c>
      <c r="E25" s="37">
        <f t="shared" si="2"/>
        <v>0</v>
      </c>
      <c r="F25" s="37">
        <f t="shared" si="2"/>
        <v>0</v>
      </c>
      <c r="G25" s="37">
        <f t="shared" si="2"/>
        <v>0</v>
      </c>
      <c r="H25" s="37">
        <f t="shared" si="2"/>
        <v>0</v>
      </c>
      <c r="I25" s="37">
        <f t="shared" si="0"/>
        <v>2145264</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3"/>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255</v>
      </c>
      <c r="B2" s="6"/>
      <c r="C2" s="6"/>
      <c r="D2" s="6"/>
      <c r="F2" s="17"/>
      <c r="G2" s="17"/>
      <c r="H2" s="17"/>
      <c r="I2" s="17"/>
    </row>
    <row r="3" spans="1:12" ht="15.75" x14ac:dyDescent="0.25">
      <c r="A3" s="20" t="s">
        <v>267</v>
      </c>
      <c r="B3" s="3"/>
      <c r="C3" s="3"/>
      <c r="D3" s="3"/>
      <c r="E3" s="3"/>
      <c r="F3" s="17"/>
      <c r="G3" s="17"/>
      <c r="H3" s="17"/>
      <c r="I3" s="17"/>
    </row>
    <row r="4" spans="1:12" x14ac:dyDescent="0.25">
      <c r="A4" s="3" t="s">
        <v>212</v>
      </c>
      <c r="B4" s="3"/>
      <c r="C4" s="3"/>
      <c r="D4" s="3"/>
      <c r="E4" s="3"/>
      <c r="F4" s="17"/>
      <c r="G4" s="17"/>
      <c r="H4" s="17"/>
      <c r="I4" s="17"/>
    </row>
    <row r="5" spans="1:12" x14ac:dyDescent="0.25">
      <c r="A5" s="3" t="s">
        <v>86</v>
      </c>
      <c r="B5" s="3"/>
      <c r="C5" s="3"/>
      <c r="D5" s="3"/>
      <c r="E5" s="3"/>
      <c r="F5" s="17"/>
      <c r="G5" s="17"/>
      <c r="H5" s="17"/>
      <c r="I5" s="17"/>
    </row>
    <row r="6" spans="1:12" x14ac:dyDescent="0.25">
      <c r="A6" s="3" t="s">
        <v>87</v>
      </c>
      <c r="B6" s="3"/>
      <c r="C6" s="3"/>
      <c r="D6" s="3"/>
      <c r="E6" s="3"/>
      <c r="F6" s="17"/>
      <c r="G6" s="17"/>
      <c r="H6" s="17"/>
      <c r="I6" s="17"/>
    </row>
    <row r="7" spans="1:12" x14ac:dyDescent="0.25">
      <c r="A7" s="7" t="s">
        <v>9</v>
      </c>
      <c r="B7" s="6"/>
      <c r="C7" s="3"/>
      <c r="D7" s="3"/>
      <c r="E7" s="3"/>
      <c r="F7" s="17"/>
      <c r="G7" s="17"/>
      <c r="H7" s="17"/>
      <c r="I7" s="17"/>
    </row>
    <row r="8" spans="1:12" x14ac:dyDescent="0.25">
      <c r="A8" s="51" t="s">
        <v>213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3"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281536</v>
      </c>
      <c r="C15" s="38">
        <v>300000</v>
      </c>
      <c r="D15" s="38">
        <v>0</v>
      </c>
      <c r="E15" s="38">
        <v>100000</v>
      </c>
      <c r="F15" s="38">
        <v>300000</v>
      </c>
      <c r="G15" s="38">
        <v>150000</v>
      </c>
      <c r="H15" s="38">
        <v>100000</v>
      </c>
      <c r="I15" s="38">
        <f t="shared" ref="I15:I25" si="0">SUM(B15:H15)</f>
        <v>1231536</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281536</v>
      </c>
      <c r="C20" s="37">
        <f t="shared" si="1"/>
        <v>300000</v>
      </c>
      <c r="D20" s="37">
        <f t="shared" si="1"/>
        <v>0</v>
      </c>
      <c r="E20" s="37">
        <f t="shared" si="1"/>
        <v>100000</v>
      </c>
      <c r="F20" s="37">
        <f t="shared" si="1"/>
        <v>300000</v>
      </c>
      <c r="G20" s="37">
        <f t="shared" si="1"/>
        <v>150000</v>
      </c>
      <c r="H20" s="37">
        <f t="shared" si="1"/>
        <v>100000</v>
      </c>
      <c r="I20" s="37">
        <f t="shared" si="0"/>
        <v>1231536</v>
      </c>
    </row>
    <row r="21" spans="1:11" ht="15" customHeight="1" x14ac:dyDescent="0.25">
      <c r="A21" s="38" t="s">
        <v>16</v>
      </c>
      <c r="B21" s="38">
        <v>0</v>
      </c>
      <c r="C21" s="38">
        <v>39575</v>
      </c>
      <c r="D21" s="38">
        <v>150000</v>
      </c>
      <c r="E21" s="38">
        <v>0</v>
      </c>
      <c r="F21" s="38">
        <v>0</v>
      </c>
      <c r="G21" s="38">
        <v>0</v>
      </c>
      <c r="H21" s="38">
        <v>0</v>
      </c>
      <c r="I21" s="38">
        <f t="shared" si="0"/>
        <v>189575</v>
      </c>
    </row>
    <row r="22" spans="1:11" x14ac:dyDescent="0.25">
      <c r="A22" s="38" t="s">
        <v>13</v>
      </c>
      <c r="B22" s="38">
        <v>81536</v>
      </c>
      <c r="C22" s="38">
        <v>100000</v>
      </c>
      <c r="D22" s="38">
        <v>75000</v>
      </c>
      <c r="E22" s="38">
        <v>0</v>
      </c>
      <c r="F22" s="38">
        <v>0</v>
      </c>
      <c r="G22" s="38">
        <v>0</v>
      </c>
      <c r="H22" s="38">
        <v>0</v>
      </c>
      <c r="I22" s="38">
        <f t="shared" si="0"/>
        <v>256536</v>
      </c>
    </row>
    <row r="23" spans="1:11" x14ac:dyDescent="0.25">
      <c r="A23" s="38" t="s">
        <v>14</v>
      </c>
      <c r="B23" s="38">
        <v>0</v>
      </c>
      <c r="C23" s="38">
        <v>0</v>
      </c>
      <c r="D23" s="38">
        <v>0</v>
      </c>
      <c r="E23" s="38">
        <v>200000</v>
      </c>
      <c r="F23" s="38">
        <v>300000</v>
      </c>
      <c r="G23" s="38">
        <v>0</v>
      </c>
      <c r="H23" s="38">
        <v>285425</v>
      </c>
      <c r="I23" s="38">
        <f t="shared" si="0"/>
        <v>785425</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81536</v>
      </c>
      <c r="C25" s="37">
        <f t="shared" si="2"/>
        <v>139575</v>
      </c>
      <c r="D25" s="37">
        <f t="shared" si="2"/>
        <v>225000</v>
      </c>
      <c r="E25" s="37">
        <f t="shared" si="2"/>
        <v>200000</v>
      </c>
      <c r="F25" s="37">
        <f t="shared" si="2"/>
        <v>300000</v>
      </c>
      <c r="G25" s="37">
        <f t="shared" si="2"/>
        <v>0</v>
      </c>
      <c r="H25" s="37">
        <f t="shared" si="2"/>
        <v>285425</v>
      </c>
      <c r="I25" s="37">
        <f t="shared" si="0"/>
        <v>1231536</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B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F649-0C0D-4F3B-9546-3D685A1BB4E8}">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799B-887D-4A21-863C-4B2B3A9EA2C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3"/>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268</v>
      </c>
      <c r="B3" s="3"/>
      <c r="C3" s="3"/>
      <c r="D3" s="3"/>
      <c r="E3" s="3"/>
      <c r="F3" s="17"/>
      <c r="G3" s="17"/>
      <c r="H3" s="17"/>
      <c r="I3" s="17"/>
    </row>
    <row r="4" spans="1:12" x14ac:dyDescent="0.25">
      <c r="A4" s="3" t="s">
        <v>214</v>
      </c>
      <c r="B4" s="3"/>
      <c r="C4" s="3"/>
      <c r="D4" s="3"/>
      <c r="E4" s="3"/>
      <c r="F4" s="17"/>
      <c r="G4" s="17"/>
      <c r="H4" s="17"/>
      <c r="I4" s="17"/>
    </row>
    <row r="5" spans="1:12" x14ac:dyDescent="0.25">
      <c r="A5" s="3" t="s">
        <v>88</v>
      </c>
      <c r="B5" s="3"/>
      <c r="C5" s="3"/>
      <c r="D5" s="3"/>
      <c r="E5" s="3"/>
      <c r="F5" s="17"/>
      <c r="G5" s="17"/>
      <c r="H5" s="17"/>
      <c r="I5" s="17"/>
    </row>
    <row r="6" spans="1:12" x14ac:dyDescent="0.25">
      <c r="A6" s="3" t="s">
        <v>74</v>
      </c>
      <c r="B6" s="3"/>
      <c r="C6" s="3"/>
      <c r="D6" s="3"/>
      <c r="E6" s="3"/>
      <c r="F6" s="17"/>
      <c r="G6" s="17"/>
      <c r="H6" s="17"/>
      <c r="I6" s="17"/>
    </row>
    <row r="7" spans="1:12" x14ac:dyDescent="0.25">
      <c r="A7" s="7" t="s">
        <v>9</v>
      </c>
      <c r="B7" s="6"/>
      <c r="C7" s="3"/>
      <c r="D7" s="3"/>
      <c r="E7" s="3"/>
      <c r="F7" s="17"/>
      <c r="G7" s="17"/>
      <c r="H7" s="17"/>
      <c r="I7" s="17"/>
    </row>
    <row r="8" spans="1:12" x14ac:dyDescent="0.25">
      <c r="A8" s="51" t="s">
        <v>369</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9"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f>312858-35000</f>
        <v>277858</v>
      </c>
      <c r="C15" s="38">
        <v>300454</v>
      </c>
      <c r="D15" s="38">
        <v>30000</v>
      </c>
      <c r="E15" s="38">
        <v>110000</v>
      </c>
      <c r="F15" s="38">
        <v>110000</v>
      </c>
      <c r="G15" s="38">
        <v>110000</v>
      </c>
      <c r="H15" s="38">
        <v>110000</v>
      </c>
      <c r="I15" s="38">
        <f t="shared" ref="I15:I25" si="0">SUM(B15:H15)</f>
        <v>1048312</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312858</v>
      </c>
      <c r="C20" s="37">
        <f t="shared" si="1"/>
        <v>300454</v>
      </c>
      <c r="D20" s="37">
        <f t="shared" si="1"/>
        <v>30000</v>
      </c>
      <c r="E20" s="37">
        <f t="shared" si="1"/>
        <v>110000</v>
      </c>
      <c r="F20" s="37">
        <f t="shared" si="1"/>
        <v>110000</v>
      </c>
      <c r="G20" s="37">
        <f t="shared" si="1"/>
        <v>110000</v>
      </c>
      <c r="H20" s="37">
        <f t="shared" si="1"/>
        <v>110000</v>
      </c>
      <c r="I20" s="37">
        <f t="shared" si="0"/>
        <v>1083312</v>
      </c>
    </row>
    <row r="21" spans="1:11" ht="15" customHeight="1" x14ac:dyDescent="0.25">
      <c r="A21" s="38" t="s">
        <v>16</v>
      </c>
      <c r="B21" s="38">
        <v>0</v>
      </c>
      <c r="C21" s="38">
        <v>0</v>
      </c>
      <c r="D21" s="38">
        <v>20454</v>
      </c>
      <c r="E21" s="38">
        <v>20000</v>
      </c>
      <c r="F21" s="38">
        <v>20000</v>
      </c>
      <c r="G21" s="38">
        <v>20000</v>
      </c>
      <c r="H21" s="38">
        <v>20000</v>
      </c>
      <c r="I21" s="38">
        <f t="shared" si="0"/>
        <v>100454</v>
      </c>
    </row>
    <row r="22" spans="1:11" x14ac:dyDescent="0.25">
      <c r="A22" s="38" t="s">
        <v>13</v>
      </c>
      <c r="B22" s="38">
        <v>18136</v>
      </c>
      <c r="C22" s="38">
        <v>20000</v>
      </c>
      <c r="D22" s="38">
        <v>25000</v>
      </c>
      <c r="E22" s="38">
        <v>20000</v>
      </c>
      <c r="F22" s="38">
        <v>20000</v>
      </c>
      <c r="G22" s="38">
        <v>20000</v>
      </c>
      <c r="H22" s="38">
        <v>20000</v>
      </c>
      <c r="I22" s="38">
        <f t="shared" si="0"/>
        <v>143136</v>
      </c>
    </row>
    <row r="23" spans="1:11" x14ac:dyDescent="0.25">
      <c r="A23" s="38" t="s">
        <v>14</v>
      </c>
      <c r="B23" s="38">
        <v>0</v>
      </c>
      <c r="C23" s="38">
        <v>50000</v>
      </c>
      <c r="D23" s="38">
        <v>135000</v>
      </c>
      <c r="E23" s="38">
        <v>250000</v>
      </c>
      <c r="F23" s="38">
        <v>120000</v>
      </c>
      <c r="G23" s="38">
        <v>120000</v>
      </c>
      <c r="H23" s="38">
        <v>164722</v>
      </c>
      <c r="I23" s="38">
        <f t="shared" si="0"/>
        <v>839722</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18136</v>
      </c>
      <c r="C25" s="37">
        <f t="shared" si="2"/>
        <v>70000</v>
      </c>
      <c r="D25" s="37">
        <f t="shared" si="2"/>
        <v>180454</v>
      </c>
      <c r="E25" s="37">
        <f t="shared" si="2"/>
        <v>290000</v>
      </c>
      <c r="F25" s="37">
        <f t="shared" si="2"/>
        <v>160000</v>
      </c>
      <c r="G25" s="37">
        <f t="shared" si="2"/>
        <v>160000</v>
      </c>
      <c r="H25" s="37">
        <f t="shared" si="2"/>
        <v>204722</v>
      </c>
      <c r="I25" s="37">
        <f t="shared" si="0"/>
        <v>1083312</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C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3"/>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269</v>
      </c>
      <c r="B3" s="3"/>
      <c r="C3" s="3"/>
      <c r="D3" s="3"/>
      <c r="E3" s="3"/>
      <c r="F3" s="17"/>
      <c r="G3" s="17"/>
      <c r="H3" s="17"/>
      <c r="I3" s="17"/>
    </row>
    <row r="4" spans="1:12" x14ac:dyDescent="0.25">
      <c r="A4" s="3" t="s">
        <v>215</v>
      </c>
      <c r="B4" s="3"/>
      <c r="C4" s="3"/>
      <c r="D4" s="3"/>
      <c r="E4" s="3"/>
      <c r="F4" s="17"/>
      <c r="G4" s="17"/>
      <c r="H4" s="17"/>
      <c r="I4" s="17"/>
    </row>
    <row r="5" spans="1:12" x14ac:dyDescent="0.25">
      <c r="A5" s="3" t="s">
        <v>89</v>
      </c>
      <c r="B5" s="3"/>
      <c r="C5" s="3"/>
      <c r="D5" s="3"/>
      <c r="E5" s="3"/>
      <c r="F5" s="17"/>
      <c r="G5" s="17"/>
      <c r="H5" s="17"/>
      <c r="I5" s="17"/>
    </row>
    <row r="6" spans="1:12" x14ac:dyDescent="0.25">
      <c r="A6" s="3" t="s">
        <v>90</v>
      </c>
      <c r="B6" s="3"/>
      <c r="C6" s="3"/>
      <c r="D6" s="3"/>
      <c r="E6" s="3"/>
      <c r="F6" s="17"/>
      <c r="G6" s="17"/>
      <c r="H6" s="17"/>
      <c r="I6" s="17"/>
    </row>
    <row r="7" spans="1:12" x14ac:dyDescent="0.25">
      <c r="A7" s="7" t="s">
        <v>9</v>
      </c>
      <c r="B7" s="6"/>
      <c r="C7" s="3"/>
      <c r="D7" s="3"/>
      <c r="E7" s="3"/>
      <c r="F7" s="17"/>
      <c r="G7" s="17"/>
      <c r="H7" s="17"/>
      <c r="I7" s="17"/>
    </row>
    <row r="8" spans="1:12" x14ac:dyDescent="0.25">
      <c r="A8" s="51" t="s">
        <v>216</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3.2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0</v>
      </c>
      <c r="C15" s="38">
        <v>200000</v>
      </c>
      <c r="D15" s="38">
        <v>420000</v>
      </c>
      <c r="E15" s="38">
        <v>0</v>
      </c>
      <c r="F15" s="38">
        <v>0</v>
      </c>
      <c r="G15" s="38">
        <v>0</v>
      </c>
      <c r="H15" s="38">
        <v>0</v>
      </c>
      <c r="I15" s="38">
        <f t="shared" ref="I15:I25" si="0">SUM(B15:H15)</f>
        <v>620000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200000</v>
      </c>
      <c r="D20" s="37">
        <f t="shared" si="1"/>
        <v>420000</v>
      </c>
      <c r="E20" s="37">
        <f t="shared" si="1"/>
        <v>0</v>
      </c>
      <c r="F20" s="37">
        <f t="shared" si="1"/>
        <v>0</v>
      </c>
      <c r="G20" s="37">
        <f t="shared" si="1"/>
        <v>0</v>
      </c>
      <c r="H20" s="37">
        <f t="shared" si="1"/>
        <v>0</v>
      </c>
      <c r="I20" s="37">
        <f t="shared" si="0"/>
        <v>620000</v>
      </c>
    </row>
    <row r="21" spans="1:11" ht="15" customHeight="1" x14ac:dyDescent="0.25">
      <c r="A21" s="38" t="s">
        <v>16</v>
      </c>
      <c r="B21" s="38">
        <v>0</v>
      </c>
      <c r="C21" s="38">
        <v>0</v>
      </c>
      <c r="D21" s="38">
        <v>150000</v>
      </c>
      <c r="E21" s="38">
        <v>0</v>
      </c>
      <c r="F21" s="38">
        <v>0</v>
      </c>
      <c r="G21" s="38">
        <v>0</v>
      </c>
      <c r="H21" s="38">
        <v>0</v>
      </c>
      <c r="I21" s="38">
        <f t="shared" si="0"/>
        <v>150000</v>
      </c>
    </row>
    <row r="22" spans="1:11" x14ac:dyDescent="0.25">
      <c r="A22" s="38" t="s">
        <v>13</v>
      </c>
      <c r="B22" s="38">
        <v>0</v>
      </c>
      <c r="C22" s="38">
        <v>10000</v>
      </c>
      <c r="D22" s="38">
        <v>60000</v>
      </c>
      <c r="E22" s="38">
        <v>0</v>
      </c>
      <c r="F22" s="38">
        <v>0</v>
      </c>
      <c r="G22" s="38">
        <v>0</v>
      </c>
      <c r="H22" s="38">
        <v>0</v>
      </c>
      <c r="I22" s="38">
        <f t="shared" si="0"/>
        <v>70000</v>
      </c>
    </row>
    <row r="23" spans="1:11" x14ac:dyDescent="0.25">
      <c r="A23" s="38" t="s">
        <v>14</v>
      </c>
      <c r="B23" s="38">
        <v>0</v>
      </c>
      <c r="C23" s="38">
        <v>0</v>
      </c>
      <c r="D23" s="38">
        <v>0</v>
      </c>
      <c r="E23" s="38">
        <v>400000</v>
      </c>
      <c r="F23" s="38">
        <v>0</v>
      </c>
      <c r="G23" s="38">
        <v>0</v>
      </c>
      <c r="H23" s="38">
        <v>0</v>
      </c>
      <c r="I23" s="38">
        <f t="shared" si="0"/>
        <v>400000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10000</v>
      </c>
      <c r="D25" s="37">
        <f t="shared" si="2"/>
        <v>210000</v>
      </c>
      <c r="E25" s="37">
        <f t="shared" si="2"/>
        <v>400000</v>
      </c>
      <c r="F25" s="37">
        <f t="shared" si="2"/>
        <v>0</v>
      </c>
      <c r="G25" s="37">
        <f t="shared" si="2"/>
        <v>0</v>
      </c>
      <c r="H25" s="37">
        <f t="shared" si="2"/>
        <v>0</v>
      </c>
      <c r="I25" s="37">
        <f t="shared" si="0"/>
        <v>620000</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D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270</v>
      </c>
      <c r="B3" s="3"/>
      <c r="C3" s="3"/>
      <c r="D3" s="3"/>
      <c r="E3" s="3"/>
      <c r="F3" s="17"/>
      <c r="G3" s="17"/>
      <c r="H3" s="17"/>
      <c r="I3" s="17"/>
    </row>
    <row r="4" spans="1:12" x14ac:dyDescent="0.25">
      <c r="A4" s="3" t="s">
        <v>217</v>
      </c>
      <c r="B4" s="3"/>
      <c r="C4" s="3"/>
      <c r="D4" s="3"/>
      <c r="E4" s="3"/>
      <c r="F4" s="17"/>
      <c r="G4" s="17"/>
      <c r="H4" s="17"/>
      <c r="I4" s="17"/>
    </row>
    <row r="5" spans="1:12" x14ac:dyDescent="0.25">
      <c r="A5" s="3" t="s">
        <v>73</v>
      </c>
      <c r="B5" s="3"/>
      <c r="C5" s="3"/>
      <c r="D5" s="3"/>
      <c r="E5" s="3"/>
      <c r="F5" s="17"/>
      <c r="G5" s="17"/>
      <c r="H5" s="17"/>
      <c r="I5" s="17"/>
    </row>
    <row r="6" spans="1:12" x14ac:dyDescent="0.25">
      <c r="A6" s="3" t="s">
        <v>74</v>
      </c>
      <c r="B6" s="3"/>
      <c r="C6" s="3"/>
      <c r="D6" s="3"/>
      <c r="E6" s="3"/>
      <c r="F6" s="17"/>
      <c r="G6" s="17"/>
      <c r="H6" s="17"/>
      <c r="I6" s="17"/>
    </row>
    <row r="7" spans="1:12" x14ac:dyDescent="0.25">
      <c r="A7" s="7" t="s">
        <v>9</v>
      </c>
      <c r="B7" s="6"/>
      <c r="C7" s="3"/>
      <c r="D7" s="3"/>
      <c r="E7" s="3"/>
      <c r="F7" s="17"/>
      <c r="G7" s="17"/>
      <c r="H7" s="17"/>
      <c r="I7" s="17"/>
    </row>
    <row r="8" spans="1:12" x14ac:dyDescent="0.25">
      <c r="A8" s="51" t="s">
        <v>230</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4.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f>640000-230000</f>
        <v>410000</v>
      </c>
      <c r="C15" s="38">
        <v>591187</v>
      </c>
      <c r="D15" s="38">
        <f>250000-70000</f>
        <v>180000</v>
      </c>
      <c r="E15" s="38">
        <v>340000</v>
      </c>
      <c r="F15" s="38">
        <v>340000</v>
      </c>
      <c r="G15" s="38">
        <v>340000</v>
      </c>
      <c r="H15" s="38">
        <v>340000</v>
      </c>
      <c r="I15" s="38">
        <f t="shared" ref="I15:I25" si="0">SUM(B15:H15)</f>
        <v>2541187</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70000</v>
      </c>
      <c r="C18" s="38">
        <v>0</v>
      </c>
      <c r="D18" s="38">
        <v>0</v>
      </c>
      <c r="E18" s="38">
        <v>0</v>
      </c>
      <c r="F18" s="38">
        <v>0</v>
      </c>
      <c r="G18" s="38">
        <v>0</v>
      </c>
      <c r="H18" s="38">
        <v>0</v>
      </c>
      <c r="I18" s="38">
        <f t="shared" si="0"/>
        <v>70000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480000</v>
      </c>
      <c r="C20" s="37">
        <f t="shared" si="1"/>
        <v>591187</v>
      </c>
      <c r="D20" s="37">
        <f t="shared" si="1"/>
        <v>180000</v>
      </c>
      <c r="E20" s="37">
        <f t="shared" si="1"/>
        <v>340000</v>
      </c>
      <c r="F20" s="37">
        <f t="shared" si="1"/>
        <v>340000</v>
      </c>
      <c r="G20" s="37">
        <f t="shared" si="1"/>
        <v>340000</v>
      </c>
      <c r="H20" s="37">
        <f t="shared" si="1"/>
        <v>340000</v>
      </c>
      <c r="I20" s="37">
        <f t="shared" si="0"/>
        <v>2611187</v>
      </c>
    </row>
    <row r="21" spans="1:11" ht="15" customHeight="1" x14ac:dyDescent="0.25">
      <c r="A21" s="38" t="s">
        <v>16</v>
      </c>
      <c r="B21" s="38">
        <v>0</v>
      </c>
      <c r="C21" s="38">
        <v>20000</v>
      </c>
      <c r="D21" s="38">
        <v>40000</v>
      </c>
      <c r="E21" s="38">
        <v>30000</v>
      </c>
      <c r="F21" s="38">
        <v>30000</v>
      </c>
      <c r="G21" s="38">
        <v>30000</v>
      </c>
      <c r="H21" s="38">
        <v>30000</v>
      </c>
      <c r="I21" s="38">
        <f t="shared" si="0"/>
        <v>180000</v>
      </c>
    </row>
    <row r="22" spans="1:11" x14ac:dyDescent="0.25">
      <c r="A22" s="38" t="s">
        <v>13</v>
      </c>
      <c r="B22" s="38">
        <v>36185</v>
      </c>
      <c r="C22" s="38">
        <v>103913</v>
      </c>
      <c r="D22" s="38">
        <v>50000</v>
      </c>
      <c r="E22" s="38">
        <v>40000</v>
      </c>
      <c r="F22" s="38">
        <v>40000</v>
      </c>
      <c r="G22" s="38">
        <v>40000</v>
      </c>
      <c r="H22" s="38">
        <v>40000</v>
      </c>
      <c r="I22" s="38">
        <f t="shared" si="0"/>
        <v>350098</v>
      </c>
    </row>
    <row r="23" spans="1:11" x14ac:dyDescent="0.25">
      <c r="A23" s="38" t="s">
        <v>14</v>
      </c>
      <c r="B23" s="38">
        <v>0</v>
      </c>
      <c r="C23" s="38">
        <v>271187</v>
      </c>
      <c r="D23" s="38">
        <v>330000</v>
      </c>
      <c r="E23" s="38">
        <v>370000</v>
      </c>
      <c r="F23" s="38">
        <v>370000</v>
      </c>
      <c r="G23" s="38">
        <v>370000</v>
      </c>
      <c r="H23" s="38">
        <v>368762</v>
      </c>
      <c r="I23" s="38">
        <f t="shared" si="0"/>
        <v>2079949</v>
      </c>
    </row>
    <row r="24" spans="1:11" x14ac:dyDescent="0.25">
      <c r="A24" s="38" t="s">
        <v>15</v>
      </c>
      <c r="B24" s="38">
        <v>1140</v>
      </c>
      <c r="C24" s="38">
        <v>0</v>
      </c>
      <c r="D24" s="38">
        <v>0</v>
      </c>
      <c r="E24" s="38">
        <v>0</v>
      </c>
      <c r="F24" s="38">
        <v>0</v>
      </c>
      <c r="G24" s="38">
        <v>0</v>
      </c>
      <c r="H24" s="38">
        <v>0</v>
      </c>
      <c r="I24" s="38">
        <f t="shared" si="0"/>
        <v>1140</v>
      </c>
    </row>
    <row r="25" spans="1:11" s="35" customFormat="1" x14ac:dyDescent="0.25">
      <c r="A25" s="36" t="s">
        <v>0</v>
      </c>
      <c r="B25" s="37">
        <f t="shared" ref="B25:H25" si="2">SUM(B21:B24)</f>
        <v>37325</v>
      </c>
      <c r="C25" s="37">
        <f t="shared" si="2"/>
        <v>395100</v>
      </c>
      <c r="D25" s="37">
        <f t="shared" si="2"/>
        <v>420000</v>
      </c>
      <c r="E25" s="37">
        <f t="shared" si="2"/>
        <v>440000</v>
      </c>
      <c r="F25" s="37">
        <f t="shared" si="2"/>
        <v>440000</v>
      </c>
      <c r="G25" s="37">
        <f t="shared" si="2"/>
        <v>440000</v>
      </c>
      <c r="H25" s="37">
        <f t="shared" si="2"/>
        <v>438762</v>
      </c>
      <c r="I25" s="37">
        <f t="shared" si="0"/>
        <v>2611187</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271</v>
      </c>
      <c r="B3" s="3"/>
      <c r="C3" s="3"/>
      <c r="D3" s="3"/>
      <c r="E3" s="3"/>
      <c r="F3" s="17"/>
      <c r="G3" s="17"/>
      <c r="H3" s="17"/>
      <c r="I3" s="17"/>
    </row>
    <row r="4" spans="1:12" x14ac:dyDescent="0.25">
      <c r="A4" s="3" t="s">
        <v>218</v>
      </c>
      <c r="B4" s="3"/>
      <c r="C4" s="3"/>
      <c r="D4" s="3"/>
      <c r="E4" s="3"/>
      <c r="F4" s="17"/>
      <c r="G4" s="17"/>
      <c r="H4" s="17"/>
      <c r="I4" s="17"/>
    </row>
    <row r="5" spans="1:12" x14ac:dyDescent="0.25">
      <c r="A5" s="3" t="s">
        <v>91</v>
      </c>
      <c r="B5" s="3"/>
      <c r="C5" s="3"/>
      <c r="D5" s="3"/>
      <c r="E5" s="3"/>
      <c r="F5" s="17"/>
      <c r="G5" s="17"/>
      <c r="H5" s="17"/>
      <c r="I5" s="17"/>
    </row>
    <row r="6" spans="1:12" x14ac:dyDescent="0.25">
      <c r="A6" s="3" t="s">
        <v>92</v>
      </c>
      <c r="B6" s="3"/>
      <c r="C6" s="3"/>
      <c r="D6" s="3"/>
      <c r="E6" s="3"/>
      <c r="F6" s="17"/>
      <c r="G6" s="17"/>
      <c r="H6" s="17"/>
      <c r="I6" s="17"/>
    </row>
    <row r="7" spans="1:12" x14ac:dyDescent="0.25">
      <c r="A7" s="7" t="s">
        <v>9</v>
      </c>
      <c r="B7" s="6"/>
      <c r="C7" s="3"/>
      <c r="D7" s="3"/>
      <c r="E7" s="3"/>
      <c r="F7" s="17"/>
      <c r="G7" s="17"/>
      <c r="H7" s="17"/>
      <c r="I7" s="17"/>
    </row>
    <row r="8" spans="1:12" x14ac:dyDescent="0.25">
      <c r="A8" s="51" t="s">
        <v>368</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t="s">
        <v>57</v>
      </c>
      <c r="C15" s="38">
        <v>108000</v>
      </c>
      <c r="D15" s="38">
        <v>0</v>
      </c>
      <c r="E15" s="38">
        <v>0</v>
      </c>
      <c r="F15" s="38">
        <v>0</v>
      </c>
      <c r="G15" s="38">
        <v>0</v>
      </c>
      <c r="H15" s="38">
        <v>0</v>
      </c>
      <c r="I15" s="38">
        <f t="shared" ref="I15:I25" si="0">SUM(B15:H15)</f>
        <v>108000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108000</v>
      </c>
      <c r="D20" s="37">
        <f t="shared" si="1"/>
        <v>0</v>
      </c>
      <c r="E20" s="37">
        <f t="shared" si="1"/>
        <v>0</v>
      </c>
      <c r="F20" s="37">
        <f t="shared" si="1"/>
        <v>0</v>
      </c>
      <c r="G20" s="37">
        <f t="shared" si="1"/>
        <v>0</v>
      </c>
      <c r="H20" s="37">
        <f t="shared" si="1"/>
        <v>0</v>
      </c>
      <c r="I20" s="37">
        <f t="shared" si="0"/>
        <v>108000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0</v>
      </c>
      <c r="D22" s="38">
        <v>0</v>
      </c>
      <c r="E22" s="38">
        <v>0</v>
      </c>
      <c r="F22" s="38">
        <v>0</v>
      </c>
      <c r="G22" s="38">
        <v>0</v>
      </c>
      <c r="H22" s="38">
        <v>0</v>
      </c>
      <c r="I22" s="38">
        <f t="shared" si="0"/>
        <v>0</v>
      </c>
    </row>
    <row r="23" spans="1:11" x14ac:dyDescent="0.25">
      <c r="A23" s="38" t="s">
        <v>14</v>
      </c>
      <c r="B23" s="38">
        <v>0</v>
      </c>
      <c r="C23" s="38">
        <v>0</v>
      </c>
      <c r="D23" s="38">
        <v>108000</v>
      </c>
      <c r="E23" s="38">
        <v>0</v>
      </c>
      <c r="F23" s="38">
        <v>0</v>
      </c>
      <c r="G23" s="38">
        <v>0</v>
      </c>
      <c r="H23" s="38">
        <v>0</v>
      </c>
      <c r="I23" s="38">
        <f t="shared" si="0"/>
        <v>108000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108000</v>
      </c>
      <c r="E25" s="37">
        <f t="shared" si="2"/>
        <v>0</v>
      </c>
      <c r="F25" s="37">
        <f t="shared" si="2"/>
        <v>0</v>
      </c>
      <c r="G25" s="37">
        <f t="shared" si="2"/>
        <v>0</v>
      </c>
      <c r="H25" s="37">
        <f t="shared" si="2"/>
        <v>0</v>
      </c>
      <c r="I25" s="37">
        <f t="shared" si="0"/>
        <v>108000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3"/>
  <sheetViews>
    <sheetView view="pageBreakPreview" zoomScale="110" zoomScaleNormal="100" zoomScaleSheetLayoutView="11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272</v>
      </c>
      <c r="B3" s="3"/>
      <c r="C3" s="3"/>
      <c r="D3" s="3"/>
      <c r="E3" s="3"/>
      <c r="F3" s="17"/>
      <c r="G3" s="17"/>
      <c r="H3" s="17"/>
      <c r="I3" s="17"/>
    </row>
    <row r="4" spans="1:12" x14ac:dyDescent="0.25">
      <c r="A4" s="3" t="s">
        <v>219</v>
      </c>
      <c r="B4" s="3"/>
      <c r="C4" s="3"/>
      <c r="D4" s="3"/>
      <c r="E4" s="3"/>
      <c r="F4" s="17"/>
      <c r="G4" s="17"/>
      <c r="H4" s="17"/>
      <c r="I4" s="17"/>
    </row>
    <row r="5" spans="1:12" x14ac:dyDescent="0.25">
      <c r="A5" s="3" t="s">
        <v>89</v>
      </c>
      <c r="B5" s="3"/>
      <c r="C5" s="3"/>
      <c r="D5" s="3"/>
      <c r="E5" s="3"/>
      <c r="F5" s="17"/>
      <c r="G5" s="17"/>
      <c r="H5" s="17"/>
      <c r="I5" s="17"/>
    </row>
    <row r="6" spans="1:12" x14ac:dyDescent="0.25">
      <c r="A6" s="3" t="s">
        <v>93</v>
      </c>
      <c r="B6" s="3"/>
      <c r="C6" s="3"/>
      <c r="D6" s="3"/>
      <c r="E6" s="3"/>
      <c r="F6" s="17"/>
      <c r="G6" s="17"/>
      <c r="H6" s="17"/>
      <c r="I6" s="17"/>
    </row>
    <row r="7" spans="1:12" x14ac:dyDescent="0.25">
      <c r="A7" s="7" t="s">
        <v>9</v>
      </c>
      <c r="B7" s="6"/>
      <c r="C7" s="3"/>
      <c r="D7" s="3"/>
      <c r="E7" s="3"/>
      <c r="F7" s="17"/>
      <c r="G7" s="17"/>
      <c r="H7" s="17"/>
      <c r="I7" s="17"/>
    </row>
    <row r="8" spans="1:12" x14ac:dyDescent="0.25">
      <c r="A8" s="51" t="s">
        <v>220</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130000</v>
      </c>
      <c r="C15" s="38">
        <v>0</v>
      </c>
      <c r="D15" s="38">
        <v>5000</v>
      </c>
      <c r="E15" s="38">
        <v>0</v>
      </c>
      <c r="F15" s="38">
        <v>0</v>
      </c>
      <c r="G15" s="38">
        <v>0</v>
      </c>
      <c r="H15" s="38">
        <v>0</v>
      </c>
      <c r="I15" s="38">
        <f t="shared" ref="I15:I25" si="0">SUM(B15:H15)</f>
        <v>135000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130000</v>
      </c>
      <c r="C20" s="37">
        <f t="shared" si="1"/>
        <v>0</v>
      </c>
      <c r="D20" s="37">
        <f t="shared" si="1"/>
        <v>5000</v>
      </c>
      <c r="E20" s="37">
        <f t="shared" si="1"/>
        <v>0</v>
      </c>
      <c r="F20" s="37">
        <f t="shared" si="1"/>
        <v>0</v>
      </c>
      <c r="G20" s="37">
        <f t="shared" si="1"/>
        <v>0</v>
      </c>
      <c r="H20" s="37">
        <f t="shared" si="1"/>
        <v>0</v>
      </c>
      <c r="I20" s="37">
        <f t="shared" si="0"/>
        <v>135000</v>
      </c>
    </row>
    <row r="21" spans="1:11" ht="15" customHeight="1" x14ac:dyDescent="0.25">
      <c r="A21" s="38" t="s">
        <v>16</v>
      </c>
      <c r="B21" s="38">
        <v>0</v>
      </c>
      <c r="C21" s="38">
        <v>0</v>
      </c>
      <c r="D21" s="38">
        <v>5000</v>
      </c>
      <c r="E21" s="38">
        <v>0</v>
      </c>
      <c r="F21" s="38">
        <v>0</v>
      </c>
      <c r="G21" s="38">
        <v>0</v>
      </c>
      <c r="H21" s="38">
        <v>0</v>
      </c>
      <c r="I21" s="38">
        <f t="shared" si="0"/>
        <v>5000</v>
      </c>
    </row>
    <row r="22" spans="1:11" x14ac:dyDescent="0.25">
      <c r="A22" s="38" t="s">
        <v>13</v>
      </c>
      <c r="B22" s="38">
        <v>0</v>
      </c>
      <c r="C22" s="38">
        <v>0</v>
      </c>
      <c r="D22" s="38">
        <v>25000</v>
      </c>
      <c r="E22" s="38">
        <v>0</v>
      </c>
      <c r="F22" s="38">
        <v>0</v>
      </c>
      <c r="G22" s="38">
        <v>0</v>
      </c>
      <c r="H22" s="38">
        <v>0</v>
      </c>
      <c r="I22" s="38">
        <f t="shared" si="0"/>
        <v>25000</v>
      </c>
    </row>
    <row r="23" spans="1:11" x14ac:dyDescent="0.25">
      <c r="A23" s="38" t="s">
        <v>14</v>
      </c>
      <c r="B23" s="38">
        <v>0</v>
      </c>
      <c r="C23" s="38">
        <v>0</v>
      </c>
      <c r="D23" s="38">
        <v>105000</v>
      </c>
      <c r="E23" s="38">
        <v>0</v>
      </c>
      <c r="F23" s="38">
        <v>0</v>
      </c>
      <c r="G23" s="38">
        <v>0</v>
      </c>
      <c r="H23" s="38">
        <v>0</v>
      </c>
      <c r="I23" s="38">
        <f t="shared" si="0"/>
        <v>105000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135000</v>
      </c>
      <c r="E25" s="37">
        <f t="shared" si="2"/>
        <v>0</v>
      </c>
      <c r="F25" s="37">
        <f t="shared" si="2"/>
        <v>0</v>
      </c>
      <c r="G25" s="37">
        <f t="shared" si="2"/>
        <v>0</v>
      </c>
      <c r="H25" s="37">
        <f t="shared" si="2"/>
        <v>0</v>
      </c>
      <c r="I25" s="37">
        <f t="shared" si="0"/>
        <v>135000</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0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view="pageBreakPreview" zoomScaleNormal="100" zoomScaleSheetLayoutView="100" workbookViewId="0">
      <selection activeCell="A37" sqref="A37"/>
    </sheetView>
  </sheetViews>
  <sheetFormatPr defaultColWidth="8.85546875" defaultRowHeight="15" x14ac:dyDescent="0.25"/>
  <cols>
    <col min="1" max="1" width="29.42578125" style="12" customWidth="1"/>
    <col min="2" max="2" width="11.7109375" style="12" bestFit="1" customWidth="1"/>
    <col min="3" max="5" width="10" style="12" bestFit="1" customWidth="1"/>
    <col min="6" max="6" width="9.85546875" style="12" customWidth="1"/>
    <col min="7" max="7" width="13.5703125" style="12" bestFit="1"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257</v>
      </c>
      <c r="B3" s="3"/>
      <c r="C3" s="3"/>
      <c r="D3" s="3"/>
      <c r="E3" s="3"/>
      <c r="F3" s="17"/>
      <c r="G3" s="17"/>
      <c r="H3" s="17"/>
      <c r="I3" s="17"/>
    </row>
    <row r="4" spans="1:12" x14ac:dyDescent="0.25">
      <c r="A4" s="3" t="s">
        <v>197</v>
      </c>
      <c r="B4" s="3"/>
      <c r="C4" s="3"/>
      <c r="D4" s="3"/>
      <c r="E4" s="3"/>
      <c r="F4" s="17"/>
      <c r="G4" s="17"/>
      <c r="H4" s="17"/>
      <c r="I4" s="17"/>
    </row>
    <row r="5" spans="1:12" x14ac:dyDescent="0.25">
      <c r="A5" s="3" t="s">
        <v>71</v>
      </c>
      <c r="B5" s="3"/>
      <c r="C5" s="3"/>
      <c r="D5" s="3"/>
      <c r="E5" s="3"/>
      <c r="F5" s="17"/>
      <c r="G5" s="17"/>
      <c r="H5" s="17"/>
      <c r="I5" s="17"/>
    </row>
    <row r="6" spans="1:12" x14ac:dyDescent="0.25">
      <c r="A6" s="3" t="s">
        <v>72</v>
      </c>
      <c r="B6" s="3"/>
      <c r="C6" s="3"/>
      <c r="D6" s="3"/>
      <c r="E6" s="3"/>
      <c r="F6" s="17"/>
      <c r="G6" s="17"/>
      <c r="H6" s="17"/>
      <c r="I6" s="17"/>
    </row>
    <row r="7" spans="1:12" x14ac:dyDescent="0.25">
      <c r="A7" s="7" t="s">
        <v>9</v>
      </c>
      <c r="B7" s="6"/>
      <c r="C7" s="3"/>
      <c r="D7" s="3"/>
      <c r="E7" s="3"/>
      <c r="F7" s="17"/>
      <c r="G7" s="17"/>
      <c r="H7" s="17"/>
      <c r="I7" s="17"/>
    </row>
    <row r="8" spans="1:12" x14ac:dyDescent="0.25">
      <c r="A8" s="51" t="s">
        <v>372</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8"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50000</v>
      </c>
      <c r="C15" s="38">
        <v>303500</v>
      </c>
      <c r="D15" s="38">
        <v>0</v>
      </c>
      <c r="E15" s="38">
        <v>100000</v>
      </c>
      <c r="F15" s="38">
        <v>500000</v>
      </c>
      <c r="G15" s="38">
        <v>500000</v>
      </c>
      <c r="H15" s="38">
        <v>0</v>
      </c>
      <c r="I15" s="38">
        <f t="shared" ref="I15:I25" si="0">SUM(B15:H15)</f>
        <v>1453500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50000</v>
      </c>
      <c r="C20" s="37">
        <f t="shared" si="1"/>
        <v>303500</v>
      </c>
      <c r="D20" s="37">
        <f t="shared" si="1"/>
        <v>0</v>
      </c>
      <c r="E20" s="37">
        <f t="shared" si="1"/>
        <v>100000</v>
      </c>
      <c r="F20" s="37">
        <f t="shared" si="1"/>
        <v>500000</v>
      </c>
      <c r="G20" s="37">
        <f t="shared" si="1"/>
        <v>500000</v>
      </c>
      <c r="H20" s="37">
        <f t="shared" si="1"/>
        <v>0</v>
      </c>
      <c r="I20" s="37">
        <f t="shared" si="0"/>
        <v>1453500</v>
      </c>
    </row>
    <row r="21" spans="1:11" ht="15" customHeight="1" x14ac:dyDescent="0.25">
      <c r="A21" s="38" t="s">
        <v>16</v>
      </c>
      <c r="B21" s="38">
        <v>0</v>
      </c>
      <c r="C21" s="38">
        <v>50000</v>
      </c>
      <c r="D21" s="38">
        <v>250000</v>
      </c>
      <c r="E21" s="38">
        <v>0</v>
      </c>
      <c r="F21" s="38">
        <v>0</v>
      </c>
      <c r="G21" s="38">
        <v>0</v>
      </c>
      <c r="H21" s="38">
        <v>0</v>
      </c>
      <c r="I21" s="38">
        <f t="shared" si="0"/>
        <v>300000</v>
      </c>
    </row>
    <row r="22" spans="1:11" x14ac:dyDescent="0.25">
      <c r="A22" s="38" t="s">
        <v>13</v>
      </c>
      <c r="B22" s="38">
        <v>0</v>
      </c>
      <c r="C22" s="38">
        <v>3500</v>
      </c>
      <c r="D22" s="38">
        <v>72980</v>
      </c>
      <c r="E22" s="38">
        <v>0</v>
      </c>
      <c r="F22" s="38">
        <v>60000</v>
      </c>
      <c r="G22" s="38">
        <v>0</v>
      </c>
      <c r="H22" s="38">
        <v>0</v>
      </c>
      <c r="I22" s="38">
        <f t="shared" si="0"/>
        <v>136480</v>
      </c>
    </row>
    <row r="23" spans="1:11" x14ac:dyDescent="0.25">
      <c r="A23" s="38" t="s">
        <v>14</v>
      </c>
      <c r="B23" s="38">
        <v>0</v>
      </c>
      <c r="C23" s="38">
        <v>0</v>
      </c>
      <c r="D23" s="38">
        <v>0</v>
      </c>
      <c r="E23" s="38">
        <v>0</v>
      </c>
      <c r="F23" s="38">
        <v>0</v>
      </c>
      <c r="G23" s="38">
        <v>1017020</v>
      </c>
      <c r="H23" s="38">
        <v>0</v>
      </c>
      <c r="I23" s="38">
        <f t="shared" si="0"/>
        <v>1017020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53500</v>
      </c>
      <c r="D25" s="37">
        <f t="shared" si="2"/>
        <v>322980</v>
      </c>
      <c r="E25" s="37">
        <f t="shared" si="2"/>
        <v>0</v>
      </c>
      <c r="F25" s="37">
        <f t="shared" si="2"/>
        <v>60000</v>
      </c>
      <c r="G25" s="37">
        <f t="shared" si="2"/>
        <v>1017020</v>
      </c>
      <c r="H25" s="37">
        <f t="shared" si="2"/>
        <v>0</v>
      </c>
      <c r="I25" s="37">
        <f t="shared" si="0"/>
        <v>1453500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3"/>
  <sheetViews>
    <sheetView view="pageBreakPreview" zoomScaleNormal="100" zoomScaleSheetLayoutView="100" workbookViewId="0">
      <selection activeCell="D16" sqref="D16"/>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273</v>
      </c>
      <c r="B3" s="3"/>
      <c r="D3" s="3"/>
      <c r="E3" s="3"/>
      <c r="F3" s="17"/>
      <c r="G3" s="17"/>
      <c r="H3" s="17"/>
      <c r="I3" s="17"/>
    </row>
    <row r="4" spans="1:12" x14ac:dyDescent="0.25">
      <c r="A4" s="3" t="s">
        <v>221</v>
      </c>
      <c r="B4" s="3"/>
      <c r="C4" s="3"/>
      <c r="D4" s="3"/>
      <c r="E4" s="3"/>
      <c r="F4" s="17"/>
      <c r="G4" s="17"/>
      <c r="H4" s="17"/>
      <c r="I4" s="17"/>
    </row>
    <row r="5" spans="1:12" x14ac:dyDescent="0.25">
      <c r="A5" s="3" t="s">
        <v>94</v>
      </c>
      <c r="B5" s="3"/>
      <c r="C5" s="3"/>
      <c r="D5" s="3"/>
      <c r="E5" s="3"/>
      <c r="F5" s="17"/>
      <c r="G5" s="17"/>
      <c r="H5" s="17"/>
      <c r="I5" s="17"/>
    </row>
    <row r="6" spans="1:12" x14ac:dyDescent="0.25">
      <c r="A6" s="3" t="s">
        <v>95</v>
      </c>
      <c r="B6" s="3"/>
      <c r="C6" s="3"/>
      <c r="D6" s="3"/>
      <c r="E6" s="3"/>
      <c r="F6" s="17"/>
      <c r="G6" s="17"/>
      <c r="H6" s="17"/>
      <c r="I6" s="17"/>
    </row>
    <row r="7" spans="1:12" x14ac:dyDescent="0.25">
      <c r="A7" s="7" t="s">
        <v>9</v>
      </c>
      <c r="B7" s="6"/>
      <c r="C7" s="3"/>
      <c r="D7" s="3"/>
      <c r="E7" s="3"/>
      <c r="F7" s="17"/>
      <c r="G7" s="17"/>
      <c r="H7" s="17"/>
      <c r="I7" s="17"/>
    </row>
    <row r="8" spans="1:12" x14ac:dyDescent="0.25">
      <c r="A8" s="51" t="s">
        <v>222</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0.2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1115378</v>
      </c>
      <c r="C15" s="38">
        <v>140000</v>
      </c>
      <c r="D15" s="38">
        <v>0</v>
      </c>
      <c r="E15" s="38">
        <v>0</v>
      </c>
      <c r="F15" s="38">
        <v>0</v>
      </c>
      <c r="G15" s="38">
        <v>0</v>
      </c>
      <c r="H15" s="38">
        <v>0</v>
      </c>
      <c r="I15" s="38">
        <f t="shared" ref="I15:I25" si="0">SUM(B15:H15)</f>
        <v>1255378</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556100</v>
      </c>
      <c r="C18" s="38">
        <v>0</v>
      </c>
      <c r="D18" s="38">
        <v>0</v>
      </c>
      <c r="E18" s="38">
        <v>0</v>
      </c>
      <c r="F18" s="38">
        <v>0</v>
      </c>
      <c r="G18" s="38">
        <v>0</v>
      </c>
      <c r="H18" s="38">
        <v>0</v>
      </c>
      <c r="I18" s="38">
        <f t="shared" si="0"/>
        <v>556100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1671478</v>
      </c>
      <c r="C20" s="37">
        <f t="shared" si="1"/>
        <v>140000</v>
      </c>
      <c r="D20" s="37">
        <f t="shared" si="1"/>
        <v>0</v>
      </c>
      <c r="E20" s="37">
        <f t="shared" si="1"/>
        <v>0</v>
      </c>
      <c r="F20" s="37">
        <f t="shared" si="1"/>
        <v>0</v>
      </c>
      <c r="G20" s="37">
        <f t="shared" si="1"/>
        <v>0</v>
      </c>
      <c r="H20" s="37">
        <f t="shared" si="1"/>
        <v>0</v>
      </c>
      <c r="I20" s="37">
        <f t="shared" si="0"/>
        <v>1811478</v>
      </c>
    </row>
    <row r="21" spans="1:11" ht="15" customHeight="1" x14ac:dyDescent="0.25">
      <c r="A21" s="38" t="s">
        <v>16</v>
      </c>
      <c r="B21" s="38">
        <v>517668</v>
      </c>
      <c r="C21" s="38">
        <v>0</v>
      </c>
      <c r="D21" s="38">
        <v>0</v>
      </c>
      <c r="E21" s="38">
        <v>0</v>
      </c>
      <c r="F21" s="38">
        <v>0</v>
      </c>
      <c r="G21" s="38">
        <v>0</v>
      </c>
      <c r="H21" s="38">
        <v>0</v>
      </c>
      <c r="I21" s="38">
        <f t="shared" si="0"/>
        <v>517668</v>
      </c>
    </row>
    <row r="22" spans="1:11" x14ac:dyDescent="0.25">
      <c r="A22" s="38" t="s">
        <v>13</v>
      </c>
      <c r="B22" s="38">
        <v>0</v>
      </c>
      <c r="C22" s="38">
        <v>15000</v>
      </c>
      <c r="D22" s="38">
        <v>0</v>
      </c>
      <c r="E22" s="38">
        <v>0</v>
      </c>
      <c r="F22" s="38">
        <v>0</v>
      </c>
      <c r="G22" s="38">
        <v>0</v>
      </c>
      <c r="H22" s="38">
        <v>0</v>
      </c>
      <c r="I22" s="38">
        <f t="shared" si="0"/>
        <v>15000</v>
      </c>
    </row>
    <row r="23" spans="1:11" x14ac:dyDescent="0.25">
      <c r="A23" s="38" t="s">
        <v>14</v>
      </c>
      <c r="B23" s="38">
        <v>50629</v>
      </c>
      <c r="C23" s="38">
        <v>250000</v>
      </c>
      <c r="D23" s="38">
        <v>978181</v>
      </c>
      <c r="E23" s="38">
        <v>0</v>
      </c>
      <c r="F23" s="38">
        <v>0</v>
      </c>
      <c r="G23" s="38">
        <v>0</v>
      </c>
      <c r="H23" s="38">
        <v>0</v>
      </c>
      <c r="I23" s="38">
        <f t="shared" si="0"/>
        <v>1278810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568297</v>
      </c>
      <c r="C25" s="37">
        <f t="shared" si="2"/>
        <v>265000</v>
      </c>
      <c r="D25" s="37">
        <f t="shared" si="2"/>
        <v>978181</v>
      </c>
      <c r="E25" s="37">
        <f t="shared" si="2"/>
        <v>0</v>
      </c>
      <c r="F25" s="37">
        <f t="shared" si="2"/>
        <v>0</v>
      </c>
      <c r="G25" s="37">
        <f t="shared" si="2"/>
        <v>0</v>
      </c>
      <c r="H25" s="37">
        <f t="shared" si="2"/>
        <v>0</v>
      </c>
      <c r="I25" s="37">
        <f t="shared" si="0"/>
        <v>1811478</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1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4"/>
  <sheetViews>
    <sheetView view="pageBreakPreview" zoomScale="110" zoomScaleNormal="100" zoomScaleSheetLayoutView="110" workbookViewId="0">
      <selection activeCell="E24" sqref="E24"/>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274</v>
      </c>
      <c r="B3" s="3"/>
      <c r="C3" s="3"/>
      <c r="D3" s="3"/>
      <c r="E3" s="3"/>
      <c r="F3" s="17"/>
      <c r="G3" s="17"/>
      <c r="H3" s="17"/>
      <c r="I3" s="17"/>
    </row>
    <row r="4" spans="1:12" x14ac:dyDescent="0.25">
      <c r="A4" s="3" t="s">
        <v>223</v>
      </c>
      <c r="B4" s="3"/>
      <c r="C4" s="3"/>
      <c r="D4" s="3"/>
      <c r="E4" s="3"/>
      <c r="F4" s="17"/>
      <c r="G4" s="17"/>
      <c r="H4" s="17"/>
      <c r="I4" s="17"/>
    </row>
    <row r="5" spans="1:12" x14ac:dyDescent="0.25">
      <c r="A5" s="3" t="s">
        <v>96</v>
      </c>
      <c r="B5" s="3"/>
      <c r="C5" s="3"/>
      <c r="D5" s="3"/>
      <c r="E5" s="3"/>
      <c r="F5" s="17"/>
      <c r="G5" s="17"/>
      <c r="H5" s="17"/>
      <c r="I5" s="17"/>
    </row>
    <row r="6" spans="1:12" x14ac:dyDescent="0.25">
      <c r="A6" s="3" t="s">
        <v>97</v>
      </c>
      <c r="B6" s="3"/>
      <c r="C6" s="3"/>
      <c r="D6" s="3"/>
      <c r="E6" s="3"/>
      <c r="F6" s="17"/>
      <c r="G6" s="17"/>
      <c r="H6" s="17"/>
      <c r="I6" s="17"/>
    </row>
    <row r="7" spans="1:12" x14ac:dyDescent="0.25">
      <c r="A7" s="7" t="s">
        <v>9</v>
      </c>
      <c r="B7" s="6"/>
      <c r="C7" s="3"/>
      <c r="D7" s="3"/>
      <c r="E7" s="3"/>
      <c r="F7" s="17"/>
      <c r="G7" s="17"/>
      <c r="H7" s="17"/>
      <c r="I7" s="17"/>
    </row>
    <row r="8" spans="1:12" x14ac:dyDescent="0.25">
      <c r="A8" s="51" t="s">
        <v>224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0</v>
      </c>
      <c r="C15" s="38">
        <v>201000</v>
      </c>
      <c r="D15" s="38">
        <v>0</v>
      </c>
      <c r="E15" s="38">
        <v>10000</v>
      </c>
      <c r="F15" s="38">
        <v>0</v>
      </c>
      <c r="G15" s="38">
        <v>0</v>
      </c>
      <c r="H15" s="38">
        <v>0</v>
      </c>
      <c r="I15" s="38">
        <f t="shared" ref="I15:I25" si="0">SUM(B15:H15)</f>
        <v>211000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201000</v>
      </c>
      <c r="D20" s="37">
        <f t="shared" si="1"/>
        <v>0</v>
      </c>
      <c r="E20" s="37">
        <f t="shared" si="1"/>
        <v>10000</v>
      </c>
      <c r="F20" s="37">
        <f t="shared" si="1"/>
        <v>0</v>
      </c>
      <c r="G20" s="37">
        <f t="shared" si="1"/>
        <v>0</v>
      </c>
      <c r="H20" s="37">
        <f t="shared" si="1"/>
        <v>0</v>
      </c>
      <c r="I20" s="37">
        <f t="shared" si="0"/>
        <v>211000</v>
      </c>
    </row>
    <row r="21" spans="1:11" ht="15" customHeight="1" x14ac:dyDescent="0.25">
      <c r="A21" s="38" t="s">
        <v>16</v>
      </c>
      <c r="B21" s="38">
        <v>0</v>
      </c>
      <c r="C21" s="38">
        <v>0</v>
      </c>
      <c r="D21" s="38">
        <v>25000</v>
      </c>
      <c r="E21" s="38">
        <v>0</v>
      </c>
      <c r="F21" s="38">
        <v>0</v>
      </c>
      <c r="G21" s="38">
        <v>0</v>
      </c>
      <c r="H21" s="38">
        <v>0</v>
      </c>
      <c r="I21" s="38">
        <f t="shared" si="0"/>
        <v>25000</v>
      </c>
    </row>
    <row r="22" spans="1:11" x14ac:dyDescent="0.25">
      <c r="A22" s="38" t="s">
        <v>13</v>
      </c>
      <c r="B22" s="38">
        <v>0</v>
      </c>
      <c r="C22" s="38">
        <v>10000</v>
      </c>
      <c r="D22" s="38">
        <v>26000</v>
      </c>
      <c r="E22" s="38">
        <v>0</v>
      </c>
      <c r="F22" s="38">
        <v>0</v>
      </c>
      <c r="G22" s="38">
        <v>0</v>
      </c>
      <c r="H22" s="38">
        <v>0</v>
      </c>
      <c r="I22" s="38">
        <f t="shared" si="0"/>
        <v>36000</v>
      </c>
    </row>
    <row r="23" spans="1:11" x14ac:dyDescent="0.25">
      <c r="A23" s="38" t="s">
        <v>14</v>
      </c>
      <c r="B23" s="38">
        <v>0</v>
      </c>
      <c r="C23" s="38">
        <v>0</v>
      </c>
      <c r="D23" s="38">
        <v>140000</v>
      </c>
      <c r="E23" s="38">
        <v>10000</v>
      </c>
      <c r="F23" s="38">
        <v>0</v>
      </c>
      <c r="G23" s="38">
        <v>0</v>
      </c>
      <c r="H23" s="38">
        <v>0</v>
      </c>
      <c r="I23" s="38">
        <f t="shared" si="0"/>
        <v>150000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10000</v>
      </c>
      <c r="D25" s="37">
        <f t="shared" si="2"/>
        <v>191000</v>
      </c>
      <c r="E25" s="37">
        <f t="shared" si="2"/>
        <v>10000</v>
      </c>
      <c r="F25" s="37">
        <f t="shared" si="2"/>
        <v>0</v>
      </c>
      <c r="G25" s="37">
        <f t="shared" si="2"/>
        <v>0</v>
      </c>
      <c r="H25" s="37">
        <f t="shared" si="2"/>
        <v>0</v>
      </c>
      <c r="I25" s="37">
        <f t="shared" si="0"/>
        <v>211000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275</v>
      </c>
      <c r="B3" s="3"/>
      <c r="C3" s="3"/>
      <c r="D3" s="3"/>
      <c r="E3" s="3"/>
      <c r="F3" s="17"/>
      <c r="G3" s="17"/>
      <c r="H3" s="17"/>
      <c r="I3" s="17"/>
    </row>
    <row r="4" spans="1:12" x14ac:dyDescent="0.25">
      <c r="A4" s="3" t="s">
        <v>225</v>
      </c>
      <c r="B4" s="3"/>
      <c r="C4" s="3"/>
      <c r="D4" s="3"/>
      <c r="E4" s="3"/>
      <c r="F4" s="17"/>
      <c r="G4" s="17"/>
      <c r="H4" s="17"/>
      <c r="I4" s="17"/>
    </row>
    <row r="5" spans="1:12" x14ac:dyDescent="0.25">
      <c r="A5" s="3" t="s">
        <v>89</v>
      </c>
      <c r="B5" s="3"/>
      <c r="C5" s="3"/>
      <c r="D5" s="3"/>
      <c r="E5" s="3"/>
      <c r="F5" s="17"/>
      <c r="G5" s="17"/>
      <c r="H5" s="17"/>
      <c r="I5" s="17"/>
    </row>
    <row r="6" spans="1:12" x14ac:dyDescent="0.25">
      <c r="A6" s="3" t="s">
        <v>98</v>
      </c>
      <c r="B6" s="3"/>
      <c r="C6" s="3"/>
      <c r="D6" s="3"/>
      <c r="E6" s="3"/>
      <c r="F6" s="17"/>
      <c r="G6" s="17"/>
      <c r="H6" s="17"/>
      <c r="I6" s="17"/>
    </row>
    <row r="7" spans="1:12" x14ac:dyDescent="0.25">
      <c r="A7" s="7" t="s">
        <v>9</v>
      </c>
      <c r="B7" s="6"/>
      <c r="C7" s="3"/>
      <c r="D7" s="3"/>
      <c r="E7" s="3"/>
      <c r="F7" s="17"/>
      <c r="G7" s="17"/>
      <c r="H7" s="17"/>
      <c r="I7" s="17"/>
    </row>
    <row r="8" spans="1:12" x14ac:dyDescent="0.25">
      <c r="A8" s="51" t="s">
        <v>367</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3.2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28000</v>
      </c>
      <c r="C15" s="38">
        <v>50000</v>
      </c>
      <c r="D15" s="38">
        <v>0</v>
      </c>
      <c r="E15" s="38">
        <v>0</v>
      </c>
      <c r="F15" s="38">
        <v>0</v>
      </c>
      <c r="G15" s="38">
        <v>0</v>
      </c>
      <c r="H15" s="38">
        <v>0</v>
      </c>
      <c r="I15" s="38">
        <f t="shared" ref="I15:I25" si="0">SUM(B15:H15)</f>
        <v>78000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32000</v>
      </c>
      <c r="C18" s="38">
        <v>0</v>
      </c>
      <c r="D18" s="38">
        <v>0</v>
      </c>
      <c r="E18" s="38">
        <v>0</v>
      </c>
      <c r="F18" s="38">
        <v>0</v>
      </c>
      <c r="G18" s="38">
        <v>0</v>
      </c>
      <c r="H18" s="38">
        <v>0</v>
      </c>
      <c r="I18" s="38">
        <f t="shared" si="0"/>
        <v>32000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60000</v>
      </c>
      <c r="C20" s="37">
        <f t="shared" si="1"/>
        <v>50000</v>
      </c>
      <c r="D20" s="37">
        <f t="shared" si="1"/>
        <v>0</v>
      </c>
      <c r="E20" s="37">
        <f t="shared" si="1"/>
        <v>0</v>
      </c>
      <c r="F20" s="37">
        <f t="shared" si="1"/>
        <v>0</v>
      </c>
      <c r="G20" s="37">
        <f t="shared" si="1"/>
        <v>0</v>
      </c>
      <c r="H20" s="37">
        <f t="shared" si="1"/>
        <v>0</v>
      </c>
      <c r="I20" s="37">
        <f t="shared" si="0"/>
        <v>110000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5000</v>
      </c>
      <c r="D22" s="38">
        <v>0</v>
      </c>
      <c r="E22" s="38">
        <v>0</v>
      </c>
      <c r="F22" s="38">
        <v>0</v>
      </c>
      <c r="G22" s="38">
        <v>0</v>
      </c>
      <c r="H22" s="38">
        <v>0</v>
      </c>
      <c r="I22" s="38">
        <f t="shared" si="0"/>
        <v>5000</v>
      </c>
    </row>
    <row r="23" spans="1:11" x14ac:dyDescent="0.25">
      <c r="A23" s="38" t="s">
        <v>14</v>
      </c>
      <c r="B23" s="38">
        <v>0</v>
      </c>
      <c r="C23" s="38">
        <v>0</v>
      </c>
      <c r="D23" s="38">
        <v>74000</v>
      </c>
      <c r="E23" s="38">
        <v>0</v>
      </c>
      <c r="F23" s="38">
        <v>0</v>
      </c>
      <c r="G23" s="38">
        <v>0</v>
      </c>
      <c r="H23" s="38">
        <v>0</v>
      </c>
      <c r="I23" s="38">
        <f t="shared" si="0"/>
        <v>74000</v>
      </c>
    </row>
    <row r="24" spans="1:11" x14ac:dyDescent="0.25">
      <c r="A24" s="38" t="s">
        <v>15</v>
      </c>
      <c r="B24" s="38">
        <v>0</v>
      </c>
      <c r="C24" s="38">
        <v>0</v>
      </c>
      <c r="D24" s="38">
        <v>31000</v>
      </c>
      <c r="E24" s="38">
        <v>0</v>
      </c>
      <c r="F24" s="38">
        <v>0</v>
      </c>
      <c r="G24" s="38">
        <v>0</v>
      </c>
      <c r="H24" s="38">
        <v>0</v>
      </c>
      <c r="I24" s="38">
        <f t="shared" si="0"/>
        <v>31000</v>
      </c>
    </row>
    <row r="25" spans="1:11" s="35" customFormat="1" x14ac:dyDescent="0.25">
      <c r="A25" s="36" t="s">
        <v>0</v>
      </c>
      <c r="B25" s="37">
        <f t="shared" ref="B25:H25" si="2">SUM(B21:B24)</f>
        <v>0</v>
      </c>
      <c r="C25" s="37">
        <f t="shared" si="2"/>
        <v>5000</v>
      </c>
      <c r="D25" s="37">
        <f t="shared" si="2"/>
        <v>105000</v>
      </c>
      <c r="E25" s="37">
        <f t="shared" si="2"/>
        <v>0</v>
      </c>
      <c r="F25" s="37">
        <f t="shared" si="2"/>
        <v>0</v>
      </c>
      <c r="G25" s="37">
        <f t="shared" si="2"/>
        <v>0</v>
      </c>
      <c r="H25" s="37">
        <f t="shared" si="2"/>
        <v>0</v>
      </c>
      <c r="I25" s="37">
        <f t="shared" si="0"/>
        <v>110000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3"/>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276</v>
      </c>
      <c r="B3" s="3"/>
      <c r="C3" s="3"/>
      <c r="D3" s="3"/>
      <c r="E3" s="3"/>
      <c r="F3" s="17"/>
      <c r="G3" s="17"/>
      <c r="H3" s="17"/>
      <c r="I3" s="17"/>
    </row>
    <row r="4" spans="1:12" x14ac:dyDescent="0.25">
      <c r="A4" s="3" t="s">
        <v>226</v>
      </c>
      <c r="B4" s="3"/>
      <c r="C4" s="3"/>
      <c r="D4" s="3"/>
      <c r="E4" s="3"/>
      <c r="F4" s="17"/>
      <c r="G4" s="17"/>
      <c r="H4" s="17"/>
      <c r="I4" s="17"/>
    </row>
    <row r="5" spans="1:12" x14ac:dyDescent="0.25">
      <c r="A5" s="3" t="s">
        <v>96</v>
      </c>
      <c r="B5" s="3"/>
      <c r="C5" s="3"/>
      <c r="D5" s="3"/>
      <c r="E5" s="3"/>
      <c r="F5" s="17"/>
      <c r="G5" s="17"/>
      <c r="H5" s="17"/>
      <c r="I5" s="17"/>
    </row>
    <row r="6" spans="1:12" x14ac:dyDescent="0.25">
      <c r="A6" s="3" t="s">
        <v>99</v>
      </c>
      <c r="B6" s="3"/>
      <c r="C6" s="3"/>
      <c r="D6" s="3"/>
      <c r="E6" s="3"/>
      <c r="F6" s="17"/>
      <c r="G6" s="17"/>
      <c r="H6" s="17"/>
      <c r="I6" s="17"/>
    </row>
    <row r="7" spans="1:12" x14ac:dyDescent="0.25">
      <c r="A7" s="7" t="s">
        <v>9</v>
      </c>
      <c r="B7" s="6"/>
      <c r="C7" s="3"/>
      <c r="D7" s="3"/>
      <c r="E7" s="3"/>
      <c r="F7" s="17"/>
      <c r="G7" s="17"/>
      <c r="H7" s="17"/>
      <c r="I7" s="17"/>
    </row>
    <row r="8" spans="1:12" x14ac:dyDescent="0.25">
      <c r="A8" s="51" t="s">
        <v>227</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4"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0</v>
      </c>
      <c r="C15" s="38">
        <v>60000</v>
      </c>
      <c r="D15" s="38">
        <v>0</v>
      </c>
      <c r="E15" s="38">
        <v>0</v>
      </c>
      <c r="F15" s="38">
        <v>0</v>
      </c>
      <c r="G15" s="38">
        <v>0</v>
      </c>
      <c r="H15" s="38">
        <v>0</v>
      </c>
      <c r="I15" s="38">
        <f t="shared" ref="I15:I25" si="0">SUM(B15:H15)</f>
        <v>60000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60000</v>
      </c>
      <c r="D20" s="37">
        <f t="shared" si="1"/>
        <v>0</v>
      </c>
      <c r="E20" s="37">
        <f t="shared" si="1"/>
        <v>0</v>
      </c>
      <c r="F20" s="37">
        <f t="shared" si="1"/>
        <v>0</v>
      </c>
      <c r="G20" s="37">
        <f t="shared" si="1"/>
        <v>0</v>
      </c>
      <c r="H20" s="37">
        <f t="shared" si="1"/>
        <v>0</v>
      </c>
      <c r="I20" s="37">
        <f t="shared" si="0"/>
        <v>60000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0</v>
      </c>
      <c r="D22" s="38">
        <v>0</v>
      </c>
      <c r="E22" s="38">
        <v>0</v>
      </c>
      <c r="F22" s="38">
        <v>0</v>
      </c>
      <c r="G22" s="38">
        <v>0</v>
      </c>
      <c r="H22" s="38">
        <v>0</v>
      </c>
      <c r="I22" s="38">
        <f t="shared" si="0"/>
        <v>0</v>
      </c>
    </row>
    <row r="23" spans="1:11" x14ac:dyDescent="0.25">
      <c r="A23" s="38" t="s">
        <v>14</v>
      </c>
      <c r="B23" s="38">
        <v>0</v>
      </c>
      <c r="C23" s="38">
        <v>0</v>
      </c>
      <c r="D23" s="38">
        <v>60000</v>
      </c>
      <c r="E23" s="38">
        <v>0</v>
      </c>
      <c r="F23" s="38">
        <v>0</v>
      </c>
      <c r="G23" s="38">
        <v>0</v>
      </c>
      <c r="H23" s="38">
        <v>0</v>
      </c>
      <c r="I23" s="38">
        <f t="shared" si="0"/>
        <v>60000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60000</v>
      </c>
      <c r="E25" s="37">
        <f t="shared" si="2"/>
        <v>0</v>
      </c>
      <c r="F25" s="37">
        <f t="shared" si="2"/>
        <v>0</v>
      </c>
      <c r="G25" s="37">
        <f t="shared" si="2"/>
        <v>0</v>
      </c>
      <c r="H25" s="37">
        <f t="shared" si="2"/>
        <v>0</v>
      </c>
      <c r="I25" s="37">
        <f t="shared" si="0"/>
        <v>60000</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4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277</v>
      </c>
      <c r="B3" s="3"/>
      <c r="C3" s="3"/>
      <c r="D3" s="3"/>
      <c r="E3" s="3"/>
      <c r="F3" s="17"/>
      <c r="G3" s="17"/>
      <c r="H3" s="17"/>
      <c r="I3" s="17"/>
    </row>
    <row r="4" spans="1:12" x14ac:dyDescent="0.25">
      <c r="A4" s="3" t="s">
        <v>228</v>
      </c>
      <c r="B4" s="3"/>
      <c r="C4" s="3"/>
      <c r="D4" s="3"/>
      <c r="E4" s="3"/>
      <c r="F4" s="17"/>
      <c r="G4" s="17"/>
      <c r="H4" s="17"/>
      <c r="I4" s="17"/>
    </row>
    <row r="5" spans="1:12" x14ac:dyDescent="0.25">
      <c r="A5" s="3" t="s">
        <v>88</v>
      </c>
      <c r="B5" s="3"/>
      <c r="C5" s="3"/>
      <c r="D5" s="3"/>
      <c r="E5" s="3"/>
      <c r="F5" s="17"/>
      <c r="G5" s="17"/>
      <c r="H5" s="17"/>
      <c r="I5" s="17"/>
    </row>
    <row r="6" spans="1:12" x14ac:dyDescent="0.25">
      <c r="A6" s="3" t="s">
        <v>74</v>
      </c>
      <c r="B6" s="3"/>
      <c r="C6" s="3"/>
      <c r="D6" s="3"/>
      <c r="E6" s="3"/>
      <c r="F6" s="17"/>
      <c r="G6" s="17"/>
      <c r="H6" s="17"/>
      <c r="I6" s="17"/>
    </row>
    <row r="7" spans="1:12" x14ac:dyDescent="0.25">
      <c r="A7" s="7" t="s">
        <v>9</v>
      </c>
      <c r="B7" s="6"/>
      <c r="C7" s="3"/>
      <c r="D7" s="3"/>
      <c r="E7" s="3"/>
      <c r="F7" s="17"/>
      <c r="G7" s="17"/>
      <c r="H7" s="17"/>
      <c r="I7" s="17"/>
    </row>
    <row r="8" spans="1:12" x14ac:dyDescent="0.25">
      <c r="A8" s="51" t="s">
        <v>229</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3"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f>322000-30000</f>
        <v>292000</v>
      </c>
      <c r="C15" s="38">
        <v>60000</v>
      </c>
      <c r="D15" s="38">
        <v>100000</v>
      </c>
      <c r="E15" s="38">
        <v>100000</v>
      </c>
      <c r="F15" s="38">
        <v>100000</v>
      </c>
      <c r="G15" s="38">
        <v>100000</v>
      </c>
      <c r="H15" s="38">
        <v>100000</v>
      </c>
      <c r="I15" s="38">
        <f t="shared" ref="I15:I25" si="0">SUM(B15:H15)</f>
        <v>852000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70000</v>
      </c>
      <c r="C18" s="38">
        <v>0</v>
      </c>
      <c r="D18" s="38">
        <v>0</v>
      </c>
      <c r="E18" s="38">
        <v>0</v>
      </c>
      <c r="F18" s="38">
        <v>0</v>
      </c>
      <c r="G18" s="38">
        <v>0</v>
      </c>
      <c r="H18" s="38">
        <v>0</v>
      </c>
      <c r="I18" s="38">
        <f t="shared" si="0"/>
        <v>70000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362000</v>
      </c>
      <c r="C20" s="37">
        <f t="shared" si="1"/>
        <v>60000</v>
      </c>
      <c r="D20" s="37">
        <f t="shared" si="1"/>
        <v>100000</v>
      </c>
      <c r="E20" s="37">
        <f t="shared" si="1"/>
        <v>100000</v>
      </c>
      <c r="F20" s="37">
        <f t="shared" si="1"/>
        <v>100000</v>
      </c>
      <c r="G20" s="37">
        <f t="shared" si="1"/>
        <v>100000</v>
      </c>
      <c r="H20" s="37">
        <f t="shared" si="1"/>
        <v>100000</v>
      </c>
      <c r="I20" s="37">
        <f t="shared" si="0"/>
        <v>922000</v>
      </c>
    </row>
    <row r="21" spans="1:11" ht="15" customHeight="1" x14ac:dyDescent="0.25">
      <c r="A21" s="38" t="s">
        <v>16</v>
      </c>
      <c r="B21" s="38">
        <v>0</v>
      </c>
      <c r="C21" s="38">
        <v>20000</v>
      </c>
      <c r="D21" s="38">
        <v>30000</v>
      </c>
      <c r="E21" s="38">
        <v>10000</v>
      </c>
      <c r="F21" s="38">
        <v>10000</v>
      </c>
      <c r="G21" s="38">
        <v>10000</v>
      </c>
      <c r="H21" s="38">
        <v>10000</v>
      </c>
      <c r="I21" s="38">
        <f t="shared" si="0"/>
        <v>90000</v>
      </c>
    </row>
    <row r="22" spans="1:11" x14ac:dyDescent="0.25">
      <c r="A22" s="38" t="s">
        <v>13</v>
      </c>
      <c r="B22" s="38">
        <v>20000</v>
      </c>
      <c r="C22" s="38">
        <v>36000</v>
      </c>
      <c r="D22" s="38">
        <v>36000</v>
      </c>
      <c r="E22" s="38">
        <v>20000</v>
      </c>
      <c r="F22" s="38">
        <v>20000</v>
      </c>
      <c r="G22" s="38">
        <v>20000</v>
      </c>
      <c r="H22" s="38">
        <v>20000</v>
      </c>
      <c r="I22" s="38">
        <f t="shared" si="0"/>
        <v>172000</v>
      </c>
    </row>
    <row r="23" spans="1:11" x14ac:dyDescent="0.25">
      <c r="A23" s="38" t="s">
        <v>14</v>
      </c>
      <c r="B23" s="38">
        <v>0</v>
      </c>
      <c r="C23" s="38">
        <f>165000-30000</f>
        <v>135000</v>
      </c>
      <c r="D23" s="38">
        <f>75000+30000</f>
        <v>105000</v>
      </c>
      <c r="E23" s="38">
        <v>90000</v>
      </c>
      <c r="F23" s="38">
        <v>90000</v>
      </c>
      <c r="G23" s="38">
        <v>150000</v>
      </c>
      <c r="H23" s="38">
        <v>90000</v>
      </c>
      <c r="I23" s="38">
        <f t="shared" si="0"/>
        <v>660000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20000</v>
      </c>
      <c r="C25" s="37">
        <f t="shared" si="2"/>
        <v>191000</v>
      </c>
      <c r="D25" s="37">
        <f t="shared" si="2"/>
        <v>171000</v>
      </c>
      <c r="E25" s="37">
        <f t="shared" si="2"/>
        <v>120000</v>
      </c>
      <c r="F25" s="37">
        <f t="shared" si="2"/>
        <v>120000</v>
      </c>
      <c r="G25" s="37">
        <f t="shared" si="2"/>
        <v>180000</v>
      </c>
      <c r="H25" s="37">
        <f t="shared" si="2"/>
        <v>120000</v>
      </c>
      <c r="I25" s="37">
        <f t="shared" si="0"/>
        <v>922000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4"/>
  <sheetViews>
    <sheetView view="pageBreakPreview" zoomScaleNormal="100" zoomScaleSheetLayoutView="100" workbookViewId="0">
      <selection activeCell="A13" sqref="A13"/>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278</v>
      </c>
      <c r="B3" s="3"/>
      <c r="C3" s="3"/>
      <c r="D3" s="3"/>
      <c r="E3" s="3"/>
      <c r="F3" s="17"/>
      <c r="G3" s="17"/>
      <c r="H3" s="17"/>
      <c r="I3" s="17"/>
    </row>
    <row r="4" spans="1:12" x14ac:dyDescent="0.25">
      <c r="A4" s="3" t="s">
        <v>231</v>
      </c>
      <c r="B4" s="3"/>
      <c r="C4" s="3"/>
      <c r="D4" s="3"/>
      <c r="E4" s="3"/>
      <c r="F4" s="17"/>
      <c r="G4" s="17"/>
      <c r="H4" s="17"/>
      <c r="I4" s="17"/>
    </row>
    <row r="5" spans="1:12" x14ac:dyDescent="0.25">
      <c r="A5" s="3" t="s">
        <v>100</v>
      </c>
      <c r="B5" s="3"/>
      <c r="C5" s="3"/>
      <c r="D5" s="3"/>
      <c r="E5" s="3"/>
      <c r="F5" s="17"/>
      <c r="G5" s="17"/>
      <c r="H5" s="17"/>
      <c r="I5" s="17"/>
    </row>
    <row r="6" spans="1:12" x14ac:dyDescent="0.25">
      <c r="A6" s="3" t="s">
        <v>194</v>
      </c>
      <c r="B6" s="3"/>
      <c r="C6" s="3"/>
      <c r="D6" s="3"/>
      <c r="E6" s="3"/>
      <c r="F6" s="17"/>
      <c r="G6" s="17"/>
      <c r="H6" s="17"/>
      <c r="I6" s="17"/>
    </row>
    <row r="7" spans="1:12" x14ac:dyDescent="0.25">
      <c r="A7" s="7" t="s">
        <v>9</v>
      </c>
      <c r="B7" s="6"/>
      <c r="C7" s="3"/>
      <c r="D7" s="3"/>
      <c r="E7" s="3"/>
      <c r="F7" s="17"/>
      <c r="G7" s="17"/>
      <c r="H7" s="17"/>
      <c r="I7" s="17"/>
    </row>
    <row r="8" spans="1:12" x14ac:dyDescent="0.25">
      <c r="A8" s="51" t="s">
        <v>374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4.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249350</v>
      </c>
      <c r="C15" s="38">
        <v>30000</v>
      </c>
      <c r="D15" s="38">
        <v>15000</v>
      </c>
      <c r="E15" s="38">
        <v>0</v>
      </c>
      <c r="F15" s="38">
        <v>0</v>
      </c>
      <c r="G15" s="38">
        <v>0</v>
      </c>
      <c r="H15" s="38">
        <v>0</v>
      </c>
      <c r="I15" s="38">
        <f t="shared" ref="I15:I25" si="0">SUM(B15:H15)</f>
        <v>294350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141320</v>
      </c>
      <c r="C18" s="38">
        <v>0</v>
      </c>
      <c r="D18" s="38">
        <v>0</v>
      </c>
      <c r="E18" s="38">
        <v>0</v>
      </c>
      <c r="F18" s="38">
        <v>0</v>
      </c>
      <c r="G18" s="38">
        <v>0</v>
      </c>
      <c r="H18" s="38">
        <v>0</v>
      </c>
      <c r="I18" s="38">
        <f t="shared" si="0"/>
        <v>141320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390670</v>
      </c>
      <c r="C20" s="37">
        <f t="shared" si="1"/>
        <v>30000</v>
      </c>
      <c r="D20" s="37">
        <f t="shared" si="1"/>
        <v>15000</v>
      </c>
      <c r="E20" s="37">
        <f t="shared" si="1"/>
        <v>0</v>
      </c>
      <c r="F20" s="37">
        <f t="shared" si="1"/>
        <v>0</v>
      </c>
      <c r="G20" s="37">
        <f t="shared" si="1"/>
        <v>0</v>
      </c>
      <c r="H20" s="37">
        <f t="shared" si="1"/>
        <v>0</v>
      </c>
      <c r="I20" s="37">
        <f t="shared" si="0"/>
        <v>435670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32150</v>
      </c>
      <c r="C22" s="38">
        <v>0</v>
      </c>
      <c r="D22" s="38">
        <v>0</v>
      </c>
      <c r="E22" s="38">
        <v>0</v>
      </c>
      <c r="F22" s="38">
        <v>0</v>
      </c>
      <c r="G22" s="38">
        <v>0</v>
      </c>
      <c r="H22" s="38">
        <v>0</v>
      </c>
      <c r="I22" s="38">
        <f t="shared" si="0"/>
        <v>32150</v>
      </c>
    </row>
    <row r="23" spans="1:11" x14ac:dyDescent="0.25">
      <c r="A23" s="38" t="s">
        <v>14</v>
      </c>
      <c r="B23" s="38">
        <v>61534</v>
      </c>
      <c r="C23" s="38">
        <v>0</v>
      </c>
      <c r="D23" s="38">
        <v>339486</v>
      </c>
      <c r="E23" s="38">
        <v>0</v>
      </c>
      <c r="F23" s="38">
        <v>0</v>
      </c>
      <c r="G23" s="38">
        <v>0</v>
      </c>
      <c r="H23" s="38">
        <v>0</v>
      </c>
      <c r="I23" s="38">
        <f t="shared" si="0"/>
        <v>401020</v>
      </c>
    </row>
    <row r="24" spans="1:11" x14ac:dyDescent="0.25">
      <c r="A24" s="38" t="s">
        <v>15</v>
      </c>
      <c r="B24" s="38">
        <v>2500</v>
      </c>
      <c r="C24" s="38">
        <v>0</v>
      </c>
      <c r="D24" s="38">
        <v>0</v>
      </c>
      <c r="E24" s="38">
        <v>0</v>
      </c>
      <c r="F24" s="38">
        <v>0</v>
      </c>
      <c r="G24" s="38">
        <v>0</v>
      </c>
      <c r="H24" s="38">
        <v>0</v>
      </c>
      <c r="I24" s="38">
        <f t="shared" si="0"/>
        <v>2500</v>
      </c>
    </row>
    <row r="25" spans="1:11" s="35" customFormat="1" x14ac:dyDescent="0.25">
      <c r="A25" s="36" t="s">
        <v>0</v>
      </c>
      <c r="B25" s="37">
        <f t="shared" ref="B25:H25" si="2">SUM(B21:B24)</f>
        <v>96184</v>
      </c>
      <c r="C25" s="37">
        <f t="shared" si="2"/>
        <v>0</v>
      </c>
      <c r="D25" s="37">
        <f t="shared" si="2"/>
        <v>339486</v>
      </c>
      <c r="E25" s="37">
        <f t="shared" si="2"/>
        <v>0</v>
      </c>
      <c r="F25" s="37">
        <f t="shared" si="2"/>
        <v>0</v>
      </c>
      <c r="G25" s="37">
        <f t="shared" si="2"/>
        <v>0</v>
      </c>
      <c r="H25" s="37">
        <f t="shared" si="2"/>
        <v>0</v>
      </c>
      <c r="I25" s="37">
        <f t="shared" si="0"/>
        <v>435670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4"/>
  <sheetViews>
    <sheetView view="pageBreakPreview" zoomScale="110" zoomScaleNormal="100" zoomScaleSheetLayoutView="11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279</v>
      </c>
      <c r="B3" s="3"/>
      <c r="C3" s="3"/>
      <c r="D3" s="3"/>
      <c r="E3" s="3"/>
      <c r="F3" s="17"/>
      <c r="G3" s="17"/>
      <c r="H3" s="17"/>
      <c r="I3" s="17"/>
    </row>
    <row r="4" spans="1:12" x14ac:dyDescent="0.25">
      <c r="A4" s="3" t="s">
        <v>232</v>
      </c>
      <c r="B4" s="3"/>
      <c r="C4" s="3"/>
      <c r="D4" s="3"/>
      <c r="E4" s="3"/>
      <c r="F4" s="17"/>
      <c r="G4" s="17"/>
      <c r="H4" s="17"/>
      <c r="I4" s="17"/>
    </row>
    <row r="5" spans="1:12" x14ac:dyDescent="0.25">
      <c r="A5" s="3" t="s">
        <v>89</v>
      </c>
      <c r="B5" s="3"/>
      <c r="C5" s="3"/>
      <c r="D5" s="3"/>
      <c r="E5" s="3"/>
      <c r="F5" s="17"/>
      <c r="G5" s="17"/>
      <c r="H5" s="17"/>
      <c r="I5" s="17"/>
    </row>
    <row r="6" spans="1:12" x14ac:dyDescent="0.25">
      <c r="A6" s="3" t="s">
        <v>101</v>
      </c>
      <c r="B6" s="3"/>
      <c r="C6" s="3"/>
      <c r="D6" s="3"/>
      <c r="E6" s="3"/>
      <c r="F6" s="17"/>
      <c r="G6" s="17"/>
      <c r="H6" s="17"/>
      <c r="I6" s="17"/>
    </row>
    <row r="7" spans="1:12" x14ac:dyDescent="0.25">
      <c r="A7" s="7" t="s">
        <v>9</v>
      </c>
      <c r="B7" s="6"/>
      <c r="C7" s="3"/>
      <c r="D7" s="3"/>
      <c r="E7" s="3"/>
      <c r="F7" s="17"/>
      <c r="G7" s="17"/>
      <c r="H7" s="17"/>
      <c r="I7" s="17"/>
    </row>
    <row r="8" spans="1:12" x14ac:dyDescent="0.25">
      <c r="A8" s="51" t="s">
        <v>366</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1.7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0</v>
      </c>
      <c r="C15" s="38">
        <v>170000</v>
      </c>
      <c r="D15" s="38">
        <v>250000</v>
      </c>
      <c r="E15" s="38">
        <v>0</v>
      </c>
      <c r="F15" s="38">
        <v>0</v>
      </c>
      <c r="G15" s="38">
        <v>0</v>
      </c>
      <c r="H15" s="38">
        <v>0</v>
      </c>
      <c r="I15" s="38">
        <f t="shared" ref="I15:I25" si="0">SUM(B15:H15)</f>
        <v>420000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170000</v>
      </c>
      <c r="D20" s="37">
        <f t="shared" si="1"/>
        <v>250000</v>
      </c>
      <c r="E20" s="37">
        <f t="shared" si="1"/>
        <v>0</v>
      </c>
      <c r="F20" s="37">
        <f t="shared" si="1"/>
        <v>0</v>
      </c>
      <c r="G20" s="37">
        <f t="shared" si="1"/>
        <v>0</v>
      </c>
      <c r="H20" s="37">
        <f t="shared" si="1"/>
        <v>0</v>
      </c>
      <c r="I20" s="37">
        <f t="shared" si="0"/>
        <v>420000</v>
      </c>
    </row>
    <row r="21" spans="1:11" ht="15" customHeight="1" x14ac:dyDescent="0.25">
      <c r="A21" s="38" t="s">
        <v>16</v>
      </c>
      <c r="B21" s="38">
        <v>0</v>
      </c>
      <c r="C21" s="38">
        <v>10000</v>
      </c>
      <c r="D21" s="38">
        <v>10000</v>
      </c>
      <c r="E21" s="38">
        <v>0</v>
      </c>
      <c r="F21" s="38">
        <v>0</v>
      </c>
      <c r="G21" s="38">
        <v>0</v>
      </c>
      <c r="H21" s="38">
        <v>0</v>
      </c>
      <c r="I21" s="38">
        <f t="shared" si="0"/>
        <v>20000</v>
      </c>
    </row>
    <row r="22" spans="1:11" x14ac:dyDescent="0.25">
      <c r="A22" s="38" t="s">
        <v>13</v>
      </c>
      <c r="B22" s="38">
        <v>0</v>
      </c>
      <c r="C22" s="38">
        <v>10000</v>
      </c>
      <c r="D22" s="38">
        <v>20000</v>
      </c>
      <c r="E22" s="38">
        <v>0</v>
      </c>
      <c r="F22" s="38">
        <v>0</v>
      </c>
      <c r="G22" s="38">
        <v>0</v>
      </c>
      <c r="H22" s="38">
        <v>0</v>
      </c>
      <c r="I22" s="38">
        <f t="shared" si="0"/>
        <v>30000</v>
      </c>
    </row>
    <row r="23" spans="1:11" x14ac:dyDescent="0.25">
      <c r="A23" s="38" t="s">
        <v>14</v>
      </c>
      <c r="B23" s="38">
        <v>0</v>
      </c>
      <c r="C23" s="38">
        <v>0</v>
      </c>
      <c r="D23" s="38">
        <v>370000</v>
      </c>
      <c r="E23" s="38">
        <v>0</v>
      </c>
      <c r="F23" s="38">
        <v>0</v>
      </c>
      <c r="G23" s="38">
        <v>0</v>
      </c>
      <c r="H23" s="38">
        <v>0</v>
      </c>
      <c r="I23" s="38">
        <f t="shared" si="0"/>
        <v>370000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20000</v>
      </c>
      <c r="D25" s="37">
        <f t="shared" si="2"/>
        <v>400000</v>
      </c>
      <c r="E25" s="37">
        <f t="shared" si="2"/>
        <v>0</v>
      </c>
      <c r="F25" s="37">
        <f t="shared" si="2"/>
        <v>0</v>
      </c>
      <c r="G25" s="37">
        <f t="shared" si="2"/>
        <v>0</v>
      </c>
      <c r="H25" s="37">
        <f t="shared" si="2"/>
        <v>0</v>
      </c>
      <c r="I25" s="37">
        <f t="shared" si="0"/>
        <v>420000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3"/>
  <sheetViews>
    <sheetView view="pageBreakPreview" zoomScale="110" zoomScaleNormal="100" zoomScaleSheetLayoutView="11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280</v>
      </c>
      <c r="B3" s="3"/>
      <c r="C3" s="3"/>
      <c r="D3" s="3"/>
      <c r="E3" s="3"/>
      <c r="F3" s="17"/>
      <c r="G3" s="17"/>
      <c r="H3" s="17"/>
      <c r="I3" s="17"/>
    </row>
    <row r="4" spans="1:12" x14ac:dyDescent="0.25">
      <c r="A4" s="3" t="s">
        <v>233</v>
      </c>
      <c r="B4" s="3"/>
      <c r="C4" s="3"/>
      <c r="D4" s="3"/>
      <c r="E4" s="3"/>
      <c r="F4" s="17"/>
      <c r="G4" s="17"/>
      <c r="H4" s="17"/>
      <c r="I4" s="17"/>
    </row>
    <row r="5" spans="1:12" x14ac:dyDescent="0.25">
      <c r="A5" s="3" t="s">
        <v>88</v>
      </c>
      <c r="B5" s="3"/>
      <c r="C5" s="3"/>
      <c r="D5" s="3"/>
      <c r="E5" s="3"/>
      <c r="F5" s="17"/>
      <c r="G5" s="17"/>
      <c r="H5" s="17"/>
      <c r="I5" s="17"/>
    </row>
    <row r="6" spans="1:12" x14ac:dyDescent="0.25">
      <c r="A6" s="3" t="s">
        <v>102</v>
      </c>
      <c r="B6" s="3"/>
      <c r="C6" s="3"/>
      <c r="D6" s="3"/>
      <c r="E6" s="3"/>
      <c r="F6" s="17"/>
      <c r="G6" s="17"/>
      <c r="H6" s="17"/>
      <c r="I6" s="17"/>
    </row>
    <row r="7" spans="1:12" x14ac:dyDescent="0.25">
      <c r="A7" s="7" t="s">
        <v>9</v>
      </c>
      <c r="B7" s="6"/>
      <c r="C7" s="3"/>
      <c r="D7" s="3"/>
      <c r="E7" s="3"/>
      <c r="F7" s="17"/>
      <c r="G7" s="17"/>
      <c r="H7" s="17"/>
      <c r="I7" s="17"/>
    </row>
    <row r="8" spans="1:12" x14ac:dyDescent="0.25">
      <c r="A8" s="51" t="s">
        <v>234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4.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450000</v>
      </c>
      <c r="C15" s="38">
        <v>150000</v>
      </c>
      <c r="D15" s="38">
        <v>150000</v>
      </c>
      <c r="E15" s="38">
        <v>150000</v>
      </c>
      <c r="F15" s="38">
        <v>150000</v>
      </c>
      <c r="G15" s="38">
        <v>150000</v>
      </c>
      <c r="H15" s="38">
        <v>150000</v>
      </c>
      <c r="I15" s="38">
        <f t="shared" ref="I15:I25" si="0">SUM(B15:H15)</f>
        <v>1350000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465164</v>
      </c>
      <c r="C18" s="38">
        <v>0</v>
      </c>
      <c r="D18" s="38">
        <v>0</v>
      </c>
      <c r="E18" s="38">
        <v>0</v>
      </c>
      <c r="F18" s="38">
        <v>0</v>
      </c>
      <c r="G18" s="38">
        <v>0</v>
      </c>
      <c r="H18" s="38">
        <v>0</v>
      </c>
      <c r="I18" s="38">
        <f t="shared" si="0"/>
        <v>465164</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SUM(B15:B19)</f>
        <v>915164</v>
      </c>
      <c r="C20" s="37">
        <f t="shared" ref="C20:H20" si="1">SUM(C15:C19)</f>
        <v>150000</v>
      </c>
      <c r="D20" s="37">
        <f t="shared" si="1"/>
        <v>150000</v>
      </c>
      <c r="E20" s="37">
        <f t="shared" si="1"/>
        <v>150000</v>
      </c>
      <c r="F20" s="37">
        <f t="shared" si="1"/>
        <v>150000</v>
      </c>
      <c r="G20" s="37">
        <f t="shared" si="1"/>
        <v>150000</v>
      </c>
      <c r="H20" s="37">
        <f t="shared" si="1"/>
        <v>150000</v>
      </c>
      <c r="I20" s="37">
        <f t="shared" si="0"/>
        <v>1815164</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0</v>
      </c>
      <c r="D22" s="38">
        <v>0</v>
      </c>
      <c r="E22" s="38">
        <v>0</v>
      </c>
      <c r="F22" s="38">
        <v>0</v>
      </c>
      <c r="G22" s="38">
        <v>0</v>
      </c>
      <c r="H22" s="38">
        <v>0</v>
      </c>
      <c r="I22" s="38">
        <f t="shared" si="0"/>
        <v>0</v>
      </c>
    </row>
    <row r="23" spans="1:11" x14ac:dyDescent="0.25">
      <c r="A23" s="38" t="s">
        <v>14</v>
      </c>
      <c r="B23" s="38">
        <v>915164</v>
      </c>
      <c r="C23" s="38">
        <v>150000</v>
      </c>
      <c r="D23" s="38">
        <v>150000</v>
      </c>
      <c r="E23" s="38">
        <v>150000</v>
      </c>
      <c r="F23" s="38">
        <v>150000</v>
      </c>
      <c r="G23" s="38">
        <v>150000</v>
      </c>
      <c r="H23" s="38">
        <v>150000</v>
      </c>
      <c r="I23" s="38">
        <f t="shared" si="0"/>
        <v>1815164</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915164</v>
      </c>
      <c r="C25" s="37">
        <f t="shared" si="2"/>
        <v>150000</v>
      </c>
      <c r="D25" s="37">
        <f t="shared" si="2"/>
        <v>150000</v>
      </c>
      <c r="E25" s="37">
        <f t="shared" si="2"/>
        <v>150000</v>
      </c>
      <c r="F25" s="37">
        <f t="shared" si="2"/>
        <v>150000</v>
      </c>
      <c r="G25" s="37">
        <f t="shared" si="2"/>
        <v>150000</v>
      </c>
      <c r="H25" s="37">
        <f t="shared" si="2"/>
        <v>150000</v>
      </c>
      <c r="I25" s="37">
        <f t="shared" si="0"/>
        <v>1815164</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1"/>
      <c r="D29" s="31"/>
      <c r="E29" s="31"/>
      <c r="F29" s="31"/>
      <c r="G29" s="31"/>
      <c r="H29" s="31"/>
      <c r="I29" s="31"/>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8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282</v>
      </c>
      <c r="B3" s="3"/>
      <c r="C3" s="3"/>
      <c r="D3" s="3"/>
      <c r="E3" s="3"/>
      <c r="F3" s="17"/>
      <c r="G3" s="17"/>
      <c r="H3" s="17"/>
      <c r="I3" s="17"/>
    </row>
    <row r="4" spans="1:12" x14ac:dyDescent="0.25">
      <c r="A4" s="3" t="s">
        <v>24</v>
      </c>
      <c r="B4" s="3"/>
      <c r="C4" s="3"/>
      <c r="D4" s="3"/>
      <c r="E4" s="3"/>
      <c r="F4" s="17"/>
      <c r="G4" s="17"/>
      <c r="H4" s="17"/>
      <c r="I4" s="17"/>
    </row>
    <row r="5" spans="1:12" x14ac:dyDescent="0.25">
      <c r="A5" s="3" t="s">
        <v>103</v>
      </c>
      <c r="B5" s="3"/>
      <c r="C5" s="3"/>
      <c r="D5" s="3"/>
      <c r="E5" s="3"/>
      <c r="F5" s="17"/>
      <c r="G5" s="17"/>
      <c r="H5" s="17"/>
      <c r="I5" s="17"/>
    </row>
    <row r="6" spans="1:12" x14ac:dyDescent="0.25">
      <c r="A6" s="3" t="s">
        <v>104</v>
      </c>
      <c r="B6" s="3"/>
      <c r="C6" s="3"/>
      <c r="D6" s="3"/>
      <c r="E6" s="3"/>
      <c r="F6" s="17"/>
      <c r="G6" s="17"/>
      <c r="H6" s="17"/>
      <c r="I6" s="17"/>
    </row>
    <row r="7" spans="1:12" x14ac:dyDescent="0.25">
      <c r="A7" s="7" t="s">
        <v>9</v>
      </c>
      <c r="B7" s="6"/>
      <c r="C7" s="3"/>
      <c r="D7" s="3"/>
      <c r="E7" s="3"/>
      <c r="F7" s="17"/>
      <c r="G7" s="17"/>
      <c r="H7" s="17"/>
      <c r="I7" s="17"/>
    </row>
    <row r="8" spans="1:12" x14ac:dyDescent="0.25">
      <c r="A8" s="51" t="s">
        <v>365</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464582</v>
      </c>
      <c r="C15" s="38">
        <v>0</v>
      </c>
      <c r="D15" s="38">
        <v>0</v>
      </c>
      <c r="E15" s="38">
        <v>0</v>
      </c>
      <c r="F15" s="38">
        <v>0</v>
      </c>
      <c r="G15" s="38">
        <v>0</v>
      </c>
      <c r="H15" s="38">
        <v>0</v>
      </c>
      <c r="I15" s="38">
        <f t="shared" ref="I15:I25" si="0">SUM(B15:H15)</f>
        <v>464582</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464582</v>
      </c>
      <c r="C20" s="37">
        <f t="shared" si="1"/>
        <v>0</v>
      </c>
      <c r="D20" s="37">
        <f t="shared" si="1"/>
        <v>0</v>
      </c>
      <c r="E20" s="37">
        <f t="shared" si="1"/>
        <v>0</v>
      </c>
      <c r="F20" s="37">
        <f t="shared" si="1"/>
        <v>0</v>
      </c>
      <c r="G20" s="37">
        <f t="shared" si="1"/>
        <v>0</v>
      </c>
      <c r="H20" s="37">
        <f t="shared" si="1"/>
        <v>0</v>
      </c>
      <c r="I20" s="37">
        <f t="shared" si="0"/>
        <v>464582</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464582</v>
      </c>
      <c r="E23" s="38">
        <v>0</v>
      </c>
      <c r="F23" s="38">
        <v>0</v>
      </c>
      <c r="G23" s="38">
        <v>0</v>
      </c>
      <c r="H23" s="38">
        <v>0</v>
      </c>
      <c r="I23" s="38">
        <f t="shared" si="0"/>
        <v>464582</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464582</v>
      </c>
      <c r="E25" s="37">
        <f t="shared" si="2"/>
        <v>0</v>
      </c>
      <c r="F25" s="37">
        <f t="shared" si="2"/>
        <v>0</v>
      </c>
      <c r="G25" s="37">
        <f t="shared" si="2"/>
        <v>0</v>
      </c>
      <c r="H25" s="37">
        <f t="shared" si="2"/>
        <v>0</v>
      </c>
      <c r="I25" s="37">
        <f t="shared" si="0"/>
        <v>464582</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283</v>
      </c>
      <c r="B3" s="3"/>
      <c r="C3" s="3"/>
      <c r="D3" s="3"/>
      <c r="E3" s="3"/>
      <c r="F3" s="17"/>
      <c r="G3" s="17"/>
      <c r="H3" s="17"/>
      <c r="I3" s="17"/>
    </row>
    <row r="4" spans="1:12" x14ac:dyDescent="0.25">
      <c r="A4" s="3" t="s">
        <v>25</v>
      </c>
      <c r="B4" s="3"/>
      <c r="C4" s="3"/>
      <c r="D4" s="3"/>
      <c r="E4" s="3"/>
      <c r="F4" s="17"/>
      <c r="G4" s="17"/>
      <c r="H4" s="17"/>
      <c r="I4" s="17"/>
    </row>
    <row r="5" spans="1:12" x14ac:dyDescent="0.25">
      <c r="A5" s="3" t="s">
        <v>105</v>
      </c>
      <c r="B5" s="3"/>
      <c r="C5" s="3"/>
      <c r="D5" s="3"/>
      <c r="E5" s="3"/>
      <c r="F5" s="17"/>
      <c r="G5" s="17"/>
      <c r="H5" s="17"/>
      <c r="I5" s="17"/>
    </row>
    <row r="6" spans="1:12" x14ac:dyDescent="0.25">
      <c r="A6" s="3" t="s">
        <v>106</v>
      </c>
      <c r="B6" s="3"/>
      <c r="C6" s="3"/>
      <c r="D6" s="3"/>
      <c r="E6" s="3"/>
      <c r="F6" s="17"/>
      <c r="G6" s="17"/>
      <c r="H6" s="17"/>
      <c r="I6" s="17"/>
    </row>
    <row r="7" spans="1:12" x14ac:dyDescent="0.25">
      <c r="A7" s="7" t="s">
        <v>9</v>
      </c>
      <c r="B7" s="6"/>
      <c r="C7" s="3"/>
      <c r="D7" s="3"/>
      <c r="E7" s="3"/>
      <c r="F7" s="17"/>
      <c r="G7" s="17"/>
      <c r="H7" s="17"/>
      <c r="I7" s="17"/>
    </row>
    <row r="8" spans="1:12" x14ac:dyDescent="0.25">
      <c r="A8" s="51" t="s">
        <v>364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47350</v>
      </c>
      <c r="C15" s="38">
        <v>0</v>
      </c>
      <c r="D15" s="38">
        <v>0</v>
      </c>
      <c r="E15" s="38">
        <v>0</v>
      </c>
      <c r="F15" s="38">
        <v>0</v>
      </c>
      <c r="G15" s="38">
        <v>0</v>
      </c>
      <c r="H15" s="38">
        <v>0</v>
      </c>
      <c r="I15" s="38">
        <f t="shared" ref="I15:I25" si="0">SUM(B15:H15)</f>
        <v>47350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47350</v>
      </c>
      <c r="C20" s="37">
        <f t="shared" si="1"/>
        <v>0</v>
      </c>
      <c r="D20" s="37">
        <f t="shared" si="1"/>
        <v>0</v>
      </c>
      <c r="E20" s="37">
        <f t="shared" si="1"/>
        <v>0</v>
      </c>
      <c r="F20" s="37">
        <f t="shared" si="1"/>
        <v>0</v>
      </c>
      <c r="G20" s="37">
        <f t="shared" si="1"/>
        <v>0</v>
      </c>
      <c r="H20" s="37">
        <f t="shared" si="1"/>
        <v>0</v>
      </c>
      <c r="I20" s="37">
        <f t="shared" si="0"/>
        <v>47350</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47350</v>
      </c>
      <c r="E23" s="38">
        <v>0</v>
      </c>
      <c r="F23" s="38">
        <v>0</v>
      </c>
      <c r="G23" s="38">
        <v>0</v>
      </c>
      <c r="H23" s="38">
        <v>0</v>
      </c>
      <c r="I23" s="38">
        <f t="shared" si="0"/>
        <v>47350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47350</v>
      </c>
      <c r="E25" s="37">
        <f t="shared" si="2"/>
        <v>0</v>
      </c>
      <c r="F25" s="37">
        <f t="shared" si="2"/>
        <v>0</v>
      </c>
      <c r="G25" s="37">
        <f t="shared" si="2"/>
        <v>0</v>
      </c>
      <c r="H25" s="37">
        <f t="shared" si="2"/>
        <v>0</v>
      </c>
      <c r="I25" s="37">
        <f t="shared" si="0"/>
        <v>47350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view="pageBreakPreview" zoomScale="110" zoomScaleNormal="100" zoomScaleSheetLayoutView="11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258</v>
      </c>
      <c r="B3" s="3"/>
      <c r="C3" s="3"/>
      <c r="D3" s="3"/>
      <c r="E3" s="3"/>
      <c r="F3" s="17"/>
      <c r="G3" s="17"/>
      <c r="H3" s="17"/>
      <c r="I3" s="17"/>
    </row>
    <row r="4" spans="1:12" x14ac:dyDescent="0.25">
      <c r="A4" s="3" t="s">
        <v>198</v>
      </c>
      <c r="B4" s="3"/>
      <c r="C4" s="3"/>
      <c r="D4" s="3"/>
      <c r="E4" s="3"/>
      <c r="F4" s="17"/>
      <c r="G4" s="17"/>
      <c r="H4" s="17"/>
      <c r="I4" s="17"/>
    </row>
    <row r="5" spans="1:12" x14ac:dyDescent="0.25">
      <c r="A5" s="3" t="s">
        <v>73</v>
      </c>
      <c r="B5" s="3"/>
      <c r="C5" s="3"/>
      <c r="D5" s="3"/>
      <c r="E5" s="3"/>
      <c r="F5" s="17"/>
      <c r="G5" s="17"/>
      <c r="H5" s="17"/>
      <c r="I5" s="17"/>
    </row>
    <row r="6" spans="1:12" x14ac:dyDescent="0.25">
      <c r="A6" s="3" t="s">
        <v>74</v>
      </c>
      <c r="B6" s="3"/>
      <c r="C6" s="3"/>
      <c r="D6" s="3"/>
      <c r="E6" s="3"/>
      <c r="F6" s="17"/>
      <c r="G6" s="17"/>
      <c r="H6" s="17"/>
      <c r="I6" s="17"/>
    </row>
    <row r="7" spans="1:12" x14ac:dyDescent="0.25">
      <c r="A7" s="7" t="s">
        <v>9</v>
      </c>
      <c r="B7" s="6"/>
      <c r="C7" s="3"/>
      <c r="D7" s="3"/>
      <c r="E7" s="3"/>
      <c r="F7" s="17"/>
      <c r="G7" s="17"/>
      <c r="H7" s="17"/>
      <c r="I7" s="17"/>
    </row>
    <row r="8" spans="1:12" x14ac:dyDescent="0.25">
      <c r="A8" s="51" t="s">
        <v>371</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8.7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887412</v>
      </c>
      <c r="C15" s="38">
        <v>300000</v>
      </c>
      <c r="D15" s="38">
        <v>300000</v>
      </c>
      <c r="E15" s="38">
        <v>300000</v>
      </c>
      <c r="F15" s="38">
        <v>300000</v>
      </c>
      <c r="G15" s="38">
        <v>300000</v>
      </c>
      <c r="H15" s="38">
        <v>350000</v>
      </c>
      <c r="I15" s="38">
        <f t="shared" ref="I15:I25" si="0">SUM(B15:H15)</f>
        <v>2737412</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t="s">
        <v>57</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922412</v>
      </c>
      <c r="C20" s="37">
        <f t="shared" si="1"/>
        <v>300000</v>
      </c>
      <c r="D20" s="37">
        <f t="shared" si="1"/>
        <v>300000</v>
      </c>
      <c r="E20" s="37">
        <f t="shared" si="1"/>
        <v>300000</v>
      </c>
      <c r="F20" s="37">
        <f t="shared" si="1"/>
        <v>300000</v>
      </c>
      <c r="G20" s="37">
        <f t="shared" si="1"/>
        <v>300000</v>
      </c>
      <c r="H20" s="37">
        <f t="shared" si="1"/>
        <v>350000</v>
      </c>
      <c r="I20" s="37">
        <f t="shared" si="0"/>
        <v>2772412</v>
      </c>
    </row>
    <row r="21" spans="1:11" ht="15" customHeight="1" x14ac:dyDescent="0.25">
      <c r="A21" s="38" t="s">
        <v>16</v>
      </c>
      <c r="B21" s="38">
        <v>0</v>
      </c>
      <c r="C21" s="38">
        <v>50000</v>
      </c>
      <c r="D21" s="38">
        <v>20000</v>
      </c>
      <c r="E21" s="38">
        <v>20000</v>
      </c>
      <c r="F21" s="38">
        <v>20000</v>
      </c>
      <c r="G21" s="38">
        <v>19701</v>
      </c>
      <c r="H21" s="38">
        <v>20000</v>
      </c>
      <c r="I21" s="38">
        <f t="shared" si="0"/>
        <v>149701</v>
      </c>
    </row>
    <row r="22" spans="1:11" x14ac:dyDescent="0.25">
      <c r="A22" s="38" t="s">
        <v>13</v>
      </c>
      <c r="B22" s="38">
        <v>103801</v>
      </c>
      <c r="C22" s="38">
        <v>33227</v>
      </c>
      <c r="D22" s="38">
        <v>125000</v>
      </c>
      <c r="E22" s="38">
        <v>65000</v>
      </c>
      <c r="F22" s="38">
        <v>65000</v>
      </c>
      <c r="G22" s="38">
        <v>115000</v>
      </c>
      <c r="H22" s="38">
        <v>115000</v>
      </c>
      <c r="I22" s="38">
        <f t="shared" si="0"/>
        <v>622028</v>
      </c>
    </row>
    <row r="23" spans="1:11" x14ac:dyDescent="0.25">
      <c r="A23" s="38" t="s">
        <v>14</v>
      </c>
      <c r="B23" s="38">
        <v>0</v>
      </c>
      <c r="C23" s="38">
        <v>160000</v>
      </c>
      <c r="D23" s="38">
        <v>425715</v>
      </c>
      <c r="E23" s="38">
        <v>260000</v>
      </c>
      <c r="F23" s="38">
        <v>260000</v>
      </c>
      <c r="G23" s="38">
        <v>400000</v>
      </c>
      <c r="H23" s="38">
        <v>494968</v>
      </c>
      <c r="I23" s="38">
        <f t="shared" si="0"/>
        <v>2000683</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103801</v>
      </c>
      <c r="C25" s="37">
        <f t="shared" si="2"/>
        <v>243227</v>
      </c>
      <c r="D25" s="37">
        <f t="shared" si="2"/>
        <v>570715</v>
      </c>
      <c r="E25" s="37">
        <f t="shared" si="2"/>
        <v>345000</v>
      </c>
      <c r="F25" s="37">
        <f t="shared" si="2"/>
        <v>345000</v>
      </c>
      <c r="G25" s="37">
        <f t="shared" si="2"/>
        <v>534701</v>
      </c>
      <c r="H25" s="37">
        <f t="shared" si="2"/>
        <v>629968</v>
      </c>
      <c r="I25" s="37">
        <f t="shared" si="0"/>
        <v>2772412</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284</v>
      </c>
      <c r="B3" s="3"/>
      <c r="C3" s="3"/>
      <c r="D3" s="3"/>
      <c r="E3" s="3"/>
      <c r="F3" s="17"/>
      <c r="G3" s="17"/>
      <c r="H3" s="17"/>
      <c r="I3" s="17"/>
    </row>
    <row r="4" spans="1:12" x14ac:dyDescent="0.25">
      <c r="A4" s="3" t="s">
        <v>26</v>
      </c>
      <c r="B4" s="3"/>
      <c r="C4" s="3"/>
      <c r="D4" s="3"/>
      <c r="E4" s="3"/>
      <c r="F4" s="17"/>
      <c r="G4" s="17"/>
      <c r="H4" s="17"/>
      <c r="I4" s="17"/>
    </row>
    <row r="5" spans="1:12" x14ac:dyDescent="0.25">
      <c r="A5" s="3" t="s">
        <v>105</v>
      </c>
      <c r="B5" s="3"/>
      <c r="C5" s="3"/>
      <c r="D5" s="3"/>
      <c r="E5" s="3"/>
      <c r="F5" s="17"/>
      <c r="G5" s="17"/>
      <c r="H5" s="17"/>
      <c r="I5" s="17"/>
    </row>
    <row r="6" spans="1:12" x14ac:dyDescent="0.25">
      <c r="A6" s="3" t="s">
        <v>107</v>
      </c>
      <c r="B6" s="3"/>
      <c r="C6" s="3"/>
      <c r="D6" s="3"/>
      <c r="E6" s="3"/>
      <c r="F6" s="17"/>
      <c r="G6" s="17"/>
      <c r="H6" s="17"/>
      <c r="I6" s="17"/>
    </row>
    <row r="7" spans="1:12" x14ac:dyDescent="0.25">
      <c r="A7" s="7" t="s">
        <v>9</v>
      </c>
      <c r="B7" s="6"/>
      <c r="C7" s="3"/>
      <c r="D7" s="3"/>
      <c r="E7" s="3"/>
      <c r="F7" s="17"/>
      <c r="G7" s="17"/>
      <c r="H7" s="17"/>
      <c r="I7" s="17"/>
    </row>
    <row r="8" spans="1:12" x14ac:dyDescent="0.25">
      <c r="A8" s="51" t="s">
        <v>363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80345</v>
      </c>
      <c r="C15" s="38">
        <v>0</v>
      </c>
      <c r="D15" s="38">
        <v>0</v>
      </c>
      <c r="E15" s="38">
        <v>0</v>
      </c>
      <c r="F15" s="38">
        <v>0</v>
      </c>
      <c r="G15" s="38">
        <v>0</v>
      </c>
      <c r="H15" s="38">
        <v>0</v>
      </c>
      <c r="I15" s="38">
        <f t="shared" ref="I15:I25" si="0">SUM(B15:H15)</f>
        <v>80345</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80345</v>
      </c>
      <c r="C20" s="37">
        <f t="shared" si="1"/>
        <v>0</v>
      </c>
      <c r="D20" s="37">
        <f t="shared" si="1"/>
        <v>0</v>
      </c>
      <c r="E20" s="37">
        <f t="shared" si="1"/>
        <v>0</v>
      </c>
      <c r="F20" s="37">
        <f t="shared" si="1"/>
        <v>0</v>
      </c>
      <c r="G20" s="37">
        <f t="shared" si="1"/>
        <v>0</v>
      </c>
      <c r="H20" s="37">
        <f t="shared" si="1"/>
        <v>0</v>
      </c>
      <c r="I20" s="37">
        <f t="shared" si="0"/>
        <v>80345</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80345</v>
      </c>
      <c r="E23" s="38">
        <v>0</v>
      </c>
      <c r="F23" s="38">
        <v>0</v>
      </c>
      <c r="G23" s="38">
        <v>0</v>
      </c>
      <c r="H23" s="38">
        <v>0</v>
      </c>
      <c r="I23" s="38">
        <f t="shared" si="0"/>
        <v>80345</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80345</v>
      </c>
      <c r="E25" s="37">
        <f t="shared" si="2"/>
        <v>0</v>
      </c>
      <c r="F25" s="37">
        <f t="shared" si="2"/>
        <v>0</v>
      </c>
      <c r="G25" s="37">
        <f t="shared" si="2"/>
        <v>0</v>
      </c>
      <c r="H25" s="37">
        <f t="shared" si="2"/>
        <v>0</v>
      </c>
      <c r="I25" s="37">
        <f t="shared" si="0"/>
        <v>80345</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50"/>
  <sheetViews>
    <sheetView view="pageBreakPreview" zoomScaleNormal="100" zoomScaleSheetLayoutView="100" workbookViewId="0">
      <selection activeCell="I31" sqref="I31"/>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285</v>
      </c>
      <c r="B3" s="3"/>
      <c r="C3" s="3"/>
      <c r="D3" s="3"/>
      <c r="E3" s="3"/>
      <c r="F3" s="17"/>
      <c r="G3" s="17"/>
      <c r="H3" s="17"/>
      <c r="I3" s="17"/>
    </row>
    <row r="4" spans="1:12" x14ac:dyDescent="0.25">
      <c r="A4" s="3" t="s">
        <v>27</v>
      </c>
      <c r="B4" s="3"/>
      <c r="C4" s="3"/>
      <c r="D4" s="3"/>
      <c r="E4" s="3"/>
      <c r="F4" s="17"/>
      <c r="G4" s="17"/>
      <c r="H4" s="17"/>
      <c r="I4" s="17"/>
    </row>
    <row r="5" spans="1:12" x14ac:dyDescent="0.25">
      <c r="A5" s="3" t="s">
        <v>105</v>
      </c>
      <c r="B5" s="3"/>
      <c r="C5" s="3"/>
      <c r="D5" s="3"/>
      <c r="E5" s="3"/>
      <c r="F5" s="17"/>
      <c r="G5" s="17"/>
      <c r="H5" s="17"/>
      <c r="I5" s="17"/>
    </row>
    <row r="6" spans="1:12" x14ac:dyDescent="0.25">
      <c r="A6" s="3" t="s">
        <v>108</v>
      </c>
      <c r="B6" s="3"/>
      <c r="C6" s="3"/>
      <c r="D6" s="3"/>
      <c r="E6" s="3"/>
      <c r="F6" s="17"/>
      <c r="G6" s="17"/>
      <c r="H6" s="17"/>
      <c r="I6" s="17"/>
    </row>
    <row r="7" spans="1:12" x14ac:dyDescent="0.25">
      <c r="A7" s="7" t="s">
        <v>9</v>
      </c>
      <c r="B7" s="6"/>
      <c r="C7" s="3"/>
      <c r="D7" s="3"/>
      <c r="E7" s="3"/>
      <c r="F7" s="17"/>
      <c r="G7" s="17"/>
      <c r="H7" s="17"/>
      <c r="I7" s="17"/>
    </row>
    <row r="8" spans="1:12" x14ac:dyDescent="0.25">
      <c r="A8" s="51" t="s">
        <v>362</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519892</v>
      </c>
      <c r="C15" s="38">
        <v>0</v>
      </c>
      <c r="D15" s="38">
        <v>0</v>
      </c>
      <c r="E15" s="38">
        <v>0</v>
      </c>
      <c r="F15" s="38">
        <v>0</v>
      </c>
      <c r="G15" s="38">
        <v>0</v>
      </c>
      <c r="H15" s="38">
        <v>0</v>
      </c>
      <c r="I15" s="38">
        <f t="shared" ref="I15:I25" si="0">SUM(B15:H15)</f>
        <v>519892</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519892</v>
      </c>
      <c r="C20" s="37">
        <f t="shared" si="1"/>
        <v>0</v>
      </c>
      <c r="D20" s="37">
        <f t="shared" si="1"/>
        <v>0</v>
      </c>
      <c r="E20" s="37">
        <f t="shared" si="1"/>
        <v>0</v>
      </c>
      <c r="F20" s="37">
        <f t="shared" si="1"/>
        <v>0</v>
      </c>
      <c r="G20" s="37">
        <f t="shared" si="1"/>
        <v>0</v>
      </c>
      <c r="H20" s="37">
        <f t="shared" si="1"/>
        <v>0</v>
      </c>
      <c r="I20" s="37">
        <f t="shared" si="0"/>
        <v>519892</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519892</v>
      </c>
      <c r="E23" s="38">
        <v>0</v>
      </c>
      <c r="F23" s="38">
        <v>0</v>
      </c>
      <c r="G23" s="38">
        <v>0</v>
      </c>
      <c r="H23" s="38">
        <v>0</v>
      </c>
      <c r="I23" s="38">
        <f t="shared" si="0"/>
        <v>519892</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519892</v>
      </c>
      <c r="E25" s="37">
        <f t="shared" si="2"/>
        <v>0</v>
      </c>
      <c r="F25" s="37">
        <f t="shared" si="2"/>
        <v>0</v>
      </c>
      <c r="G25" s="37">
        <f t="shared" si="2"/>
        <v>0</v>
      </c>
      <c r="H25" s="37">
        <f t="shared" si="2"/>
        <v>0</v>
      </c>
      <c r="I25" s="37">
        <f t="shared" si="0"/>
        <v>519892</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281</v>
      </c>
      <c r="B2" s="6"/>
      <c r="C2" s="6"/>
      <c r="D2" s="6"/>
      <c r="F2" s="17"/>
      <c r="G2" s="17"/>
      <c r="H2" s="17"/>
      <c r="I2" s="17"/>
    </row>
    <row r="3" spans="1:12" ht="15.75" x14ac:dyDescent="0.25">
      <c r="A3" s="20" t="s">
        <v>286</v>
      </c>
      <c r="B3" s="3"/>
      <c r="C3" s="3"/>
      <c r="D3" s="3"/>
      <c r="E3" s="3"/>
      <c r="F3" s="17"/>
      <c r="G3" s="17"/>
      <c r="H3" s="17"/>
      <c r="I3" s="17"/>
    </row>
    <row r="4" spans="1:12" x14ac:dyDescent="0.25">
      <c r="A4" s="3" t="s">
        <v>28</v>
      </c>
      <c r="B4" s="3"/>
      <c r="C4" s="3"/>
      <c r="D4" s="3"/>
      <c r="E4" s="3"/>
      <c r="F4" s="17"/>
      <c r="G4" s="17"/>
      <c r="H4" s="17"/>
      <c r="I4" s="17"/>
    </row>
    <row r="5" spans="1:12" x14ac:dyDescent="0.25">
      <c r="A5" s="3" t="s">
        <v>105</v>
      </c>
      <c r="B5" s="3"/>
      <c r="C5" s="3"/>
      <c r="D5" s="3"/>
      <c r="E5" s="3"/>
      <c r="F5" s="17"/>
      <c r="G5" s="17"/>
      <c r="H5" s="17"/>
      <c r="I5" s="17"/>
    </row>
    <row r="6" spans="1:12" x14ac:dyDescent="0.25">
      <c r="A6" s="3" t="s">
        <v>109</v>
      </c>
      <c r="B6" s="3"/>
      <c r="C6" s="3"/>
      <c r="D6" s="3"/>
      <c r="E6" s="3"/>
      <c r="F6" s="17"/>
      <c r="G6" s="17"/>
      <c r="H6" s="17"/>
      <c r="I6" s="17"/>
    </row>
    <row r="7" spans="1:12" x14ac:dyDescent="0.25">
      <c r="A7" s="7" t="s">
        <v>9</v>
      </c>
      <c r="B7" s="6"/>
      <c r="C7" s="3"/>
      <c r="D7" s="3"/>
      <c r="E7" s="3"/>
      <c r="F7" s="17"/>
      <c r="G7" s="17"/>
      <c r="H7" s="17"/>
      <c r="I7" s="17"/>
    </row>
    <row r="8" spans="1:12" x14ac:dyDescent="0.25">
      <c r="A8" s="51" t="s">
        <v>361</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13258</v>
      </c>
      <c r="C15" s="38">
        <v>0</v>
      </c>
      <c r="D15" s="38">
        <v>0</v>
      </c>
      <c r="E15" s="38">
        <v>0</v>
      </c>
      <c r="F15" s="38">
        <v>0</v>
      </c>
      <c r="G15" s="38">
        <v>0</v>
      </c>
      <c r="H15" s="38">
        <v>0</v>
      </c>
      <c r="I15" s="38">
        <f t="shared" ref="I15:I25" si="0">SUM(B15:H15)</f>
        <v>13258</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13258</v>
      </c>
      <c r="C20" s="37">
        <f t="shared" si="1"/>
        <v>0</v>
      </c>
      <c r="D20" s="37">
        <f t="shared" si="1"/>
        <v>0</v>
      </c>
      <c r="E20" s="37">
        <f t="shared" si="1"/>
        <v>0</v>
      </c>
      <c r="F20" s="37">
        <f t="shared" si="1"/>
        <v>0</v>
      </c>
      <c r="G20" s="37">
        <f t="shared" si="1"/>
        <v>0</v>
      </c>
      <c r="H20" s="37">
        <f t="shared" si="1"/>
        <v>0</v>
      </c>
      <c r="I20" s="37">
        <f t="shared" si="0"/>
        <v>13258</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13258</v>
      </c>
      <c r="E23" s="38">
        <v>0</v>
      </c>
      <c r="F23" s="38">
        <v>0</v>
      </c>
      <c r="G23" s="38">
        <v>0</v>
      </c>
      <c r="H23" s="38">
        <v>0</v>
      </c>
      <c r="I23" s="38">
        <f t="shared" si="0"/>
        <v>13258</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13258</v>
      </c>
      <c r="E25" s="37">
        <f t="shared" si="2"/>
        <v>0</v>
      </c>
      <c r="F25" s="37">
        <f t="shared" si="2"/>
        <v>0</v>
      </c>
      <c r="G25" s="37">
        <f t="shared" si="2"/>
        <v>0</v>
      </c>
      <c r="H25" s="37">
        <f t="shared" si="2"/>
        <v>0</v>
      </c>
      <c r="I25" s="37">
        <f t="shared" si="0"/>
        <v>13258</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50"/>
  <sheetViews>
    <sheetView view="pageBreakPreview" zoomScaleNormal="100" zoomScaleSheetLayoutView="100" workbookViewId="0">
      <selection activeCell="N31" sqref="N31"/>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281</v>
      </c>
      <c r="B2" s="6"/>
      <c r="C2" s="6"/>
      <c r="D2" s="6"/>
      <c r="F2" s="17"/>
      <c r="G2" s="17"/>
      <c r="H2" s="17"/>
      <c r="I2" s="17"/>
    </row>
    <row r="3" spans="1:12" ht="15.75" x14ac:dyDescent="0.25">
      <c r="A3" s="20" t="s">
        <v>287</v>
      </c>
      <c r="B3" s="3"/>
      <c r="C3" s="3"/>
      <c r="D3" s="3"/>
      <c r="E3" s="3"/>
      <c r="F3" s="17"/>
      <c r="G3" s="17"/>
      <c r="H3" s="17"/>
      <c r="I3" s="17"/>
    </row>
    <row r="4" spans="1:12" x14ac:dyDescent="0.25">
      <c r="A4" s="3" t="s">
        <v>30</v>
      </c>
      <c r="B4" s="3"/>
      <c r="C4" s="3"/>
      <c r="D4" s="3"/>
      <c r="E4" s="3"/>
      <c r="F4" s="17"/>
      <c r="G4" s="17"/>
      <c r="H4" s="17"/>
      <c r="I4" s="17"/>
    </row>
    <row r="5" spans="1:12" x14ac:dyDescent="0.25">
      <c r="A5" s="3" t="s">
        <v>105</v>
      </c>
      <c r="B5" s="3"/>
      <c r="C5" s="3"/>
      <c r="D5" s="3"/>
      <c r="E5" s="3"/>
      <c r="F5" s="17"/>
      <c r="G5" s="17"/>
      <c r="H5" s="17"/>
      <c r="I5" s="17"/>
    </row>
    <row r="6" spans="1:12" x14ac:dyDescent="0.25">
      <c r="A6" s="3" t="s">
        <v>110</v>
      </c>
      <c r="B6" s="3"/>
      <c r="C6" s="3"/>
      <c r="D6" s="3"/>
      <c r="E6" s="3"/>
      <c r="F6" s="17"/>
      <c r="G6" s="17"/>
      <c r="H6" s="17"/>
      <c r="I6" s="17"/>
    </row>
    <row r="7" spans="1:12" x14ac:dyDescent="0.25">
      <c r="A7" s="7" t="s">
        <v>9</v>
      </c>
      <c r="B7" s="6"/>
      <c r="C7" s="3"/>
      <c r="D7" s="3"/>
      <c r="E7" s="3"/>
      <c r="F7" s="17"/>
      <c r="G7" s="17"/>
      <c r="H7" s="17"/>
      <c r="I7" s="17"/>
    </row>
    <row r="8" spans="1:12" x14ac:dyDescent="0.25">
      <c r="A8" s="51" t="s">
        <v>29</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2240</v>
      </c>
      <c r="C15" s="38">
        <v>0</v>
      </c>
      <c r="D15" s="38">
        <v>0</v>
      </c>
      <c r="E15" s="38">
        <v>0</v>
      </c>
      <c r="F15" s="38">
        <v>0</v>
      </c>
      <c r="G15" s="38">
        <v>0</v>
      </c>
      <c r="H15" s="38">
        <v>0</v>
      </c>
      <c r="I15" s="38">
        <f t="shared" ref="I15:I25" si="0">SUM(B15:H15)</f>
        <v>2240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2240</v>
      </c>
      <c r="C20" s="37">
        <f t="shared" si="1"/>
        <v>0</v>
      </c>
      <c r="D20" s="37">
        <f t="shared" si="1"/>
        <v>0</v>
      </c>
      <c r="E20" s="37">
        <f t="shared" si="1"/>
        <v>0</v>
      </c>
      <c r="F20" s="37">
        <f t="shared" si="1"/>
        <v>0</v>
      </c>
      <c r="G20" s="37">
        <f t="shared" si="1"/>
        <v>0</v>
      </c>
      <c r="H20" s="37">
        <f t="shared" si="1"/>
        <v>0</v>
      </c>
      <c r="I20" s="37">
        <f t="shared" si="0"/>
        <v>2240</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2240</v>
      </c>
      <c r="E23" s="38">
        <v>0</v>
      </c>
      <c r="F23" s="38">
        <v>0</v>
      </c>
      <c r="G23" s="38">
        <v>0</v>
      </c>
      <c r="H23" s="38">
        <v>0</v>
      </c>
      <c r="I23" s="38">
        <f t="shared" si="0"/>
        <v>2240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2240</v>
      </c>
      <c r="E25" s="37">
        <f t="shared" si="2"/>
        <v>0</v>
      </c>
      <c r="F25" s="37">
        <f t="shared" si="2"/>
        <v>0</v>
      </c>
      <c r="G25" s="37">
        <f t="shared" si="2"/>
        <v>0</v>
      </c>
      <c r="H25" s="37">
        <f t="shared" si="2"/>
        <v>0</v>
      </c>
      <c r="I25" s="37">
        <f t="shared" si="0"/>
        <v>2240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50"/>
  <sheetViews>
    <sheetView view="pageBreakPreview" zoomScaleNormal="100" zoomScaleSheetLayoutView="100" workbookViewId="0">
      <selection activeCell="B30" sqref="B30:C30"/>
    </sheetView>
  </sheetViews>
  <sheetFormatPr defaultRowHeight="15" x14ac:dyDescent="0.25"/>
  <cols>
    <col min="1" max="1" width="26.7109375" style="12" customWidth="1"/>
    <col min="2" max="2" width="12.7109375" style="12" customWidth="1"/>
    <col min="3" max="3" width="12" style="12" customWidth="1"/>
    <col min="4" max="4" width="12.5703125" style="12" bestFit="1" customWidth="1"/>
    <col min="5" max="5" width="12.5703125" style="12" customWidth="1"/>
    <col min="6" max="6" width="9.85546875" style="12" customWidth="1"/>
    <col min="7" max="7" width="9.7109375" style="12" customWidth="1"/>
    <col min="8" max="8" width="12.28515625" style="12" customWidth="1"/>
    <col min="9" max="9" width="12.5703125" style="12" bestFit="1"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288</v>
      </c>
      <c r="B3" s="3"/>
      <c r="C3" s="3"/>
      <c r="D3" s="3"/>
      <c r="E3" s="3"/>
      <c r="F3" s="17"/>
      <c r="G3" s="17"/>
      <c r="H3" s="17"/>
      <c r="I3" s="17"/>
    </row>
    <row r="4" spans="1:12" x14ac:dyDescent="0.25">
      <c r="A4" s="3" t="s">
        <v>55</v>
      </c>
      <c r="B4" s="3"/>
      <c r="C4" s="3"/>
      <c r="D4" s="3"/>
      <c r="E4" s="3"/>
      <c r="F4" s="17"/>
      <c r="G4" s="17"/>
      <c r="H4" s="17"/>
      <c r="I4" s="17"/>
    </row>
    <row r="5" spans="1:12" x14ac:dyDescent="0.25">
      <c r="A5" s="3" t="s">
        <v>111</v>
      </c>
      <c r="B5" s="3"/>
      <c r="C5" s="3"/>
      <c r="D5" s="3"/>
      <c r="E5" s="3"/>
      <c r="F5" s="17"/>
      <c r="G5" s="17"/>
      <c r="H5" s="17"/>
      <c r="I5" s="17"/>
    </row>
    <row r="6" spans="1:12" x14ac:dyDescent="0.25">
      <c r="A6" s="3" t="s">
        <v>112</v>
      </c>
      <c r="B6" s="3"/>
      <c r="C6" s="3"/>
      <c r="D6" s="3"/>
      <c r="E6" s="3"/>
      <c r="F6" s="17"/>
      <c r="G6" s="17"/>
      <c r="H6" s="17"/>
      <c r="I6" s="17"/>
    </row>
    <row r="7" spans="1:12" x14ac:dyDescent="0.25">
      <c r="A7" s="7" t="s">
        <v>9</v>
      </c>
      <c r="B7" s="6"/>
      <c r="C7" s="3"/>
      <c r="D7" s="3"/>
      <c r="E7" s="3"/>
      <c r="F7" s="17"/>
      <c r="G7" s="17"/>
      <c r="H7" s="17"/>
      <c r="I7" s="17"/>
    </row>
    <row r="8" spans="1:12" x14ac:dyDescent="0.25">
      <c r="A8" s="51" t="s">
        <v>360</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10000000</v>
      </c>
      <c r="C15" s="38">
        <v>3118530</v>
      </c>
      <c r="D15" s="38">
        <v>5330281</v>
      </c>
      <c r="E15" s="38">
        <v>0</v>
      </c>
      <c r="F15" s="38">
        <v>0</v>
      </c>
      <c r="G15" s="38">
        <v>0</v>
      </c>
      <c r="H15" s="38">
        <v>0</v>
      </c>
      <c r="I15" s="38">
        <f t="shared" ref="I15:I25" si="0">SUM(B15:H15)</f>
        <v>18448811</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468331</v>
      </c>
      <c r="C18" s="38">
        <v>0</v>
      </c>
      <c r="D18" s="38">
        <v>0</v>
      </c>
      <c r="E18" s="38">
        <v>0</v>
      </c>
      <c r="F18" s="38">
        <v>0</v>
      </c>
      <c r="G18" s="38">
        <v>0</v>
      </c>
      <c r="H18" s="38">
        <v>0</v>
      </c>
      <c r="I18" s="38">
        <f t="shared" si="0"/>
        <v>468331</v>
      </c>
      <c r="K18" s="4" t="e">
        <f>#REF!-#REF!</f>
        <v>#REF!</v>
      </c>
      <c r="L18" t="s">
        <v>5</v>
      </c>
    </row>
    <row r="19" spans="1:12" x14ac:dyDescent="0.25">
      <c r="A19" s="38" t="s">
        <v>11</v>
      </c>
      <c r="B19" s="38">
        <v>10000000</v>
      </c>
      <c r="C19" s="38">
        <v>0</v>
      </c>
      <c r="D19" s="38">
        <v>0</v>
      </c>
      <c r="E19" s="38">
        <v>0</v>
      </c>
      <c r="F19" s="38">
        <v>0</v>
      </c>
      <c r="G19" s="38">
        <v>0</v>
      </c>
      <c r="H19" s="38">
        <v>0</v>
      </c>
      <c r="I19" s="38">
        <f t="shared" si="0"/>
        <v>10000000</v>
      </c>
    </row>
    <row r="20" spans="1:12" s="35" customFormat="1" ht="15" customHeight="1" x14ac:dyDescent="0.25">
      <c r="A20" s="36" t="s">
        <v>2</v>
      </c>
      <c r="B20" s="37">
        <f t="shared" ref="B20:H20" si="1">SUM(B15:B19)</f>
        <v>20468331</v>
      </c>
      <c r="C20" s="37">
        <f t="shared" si="1"/>
        <v>3118530</v>
      </c>
      <c r="D20" s="37">
        <f t="shared" si="1"/>
        <v>5330281</v>
      </c>
      <c r="E20" s="37">
        <f t="shared" si="1"/>
        <v>0</v>
      </c>
      <c r="F20" s="37">
        <f t="shared" si="1"/>
        <v>0</v>
      </c>
      <c r="G20" s="37">
        <f t="shared" si="1"/>
        <v>0</v>
      </c>
      <c r="H20" s="37">
        <f t="shared" si="1"/>
        <v>0</v>
      </c>
      <c r="I20" s="37">
        <f t="shared" si="0"/>
        <v>28917142</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468331</v>
      </c>
      <c r="C22" s="38">
        <v>0</v>
      </c>
      <c r="D22" s="38">
        <v>0</v>
      </c>
      <c r="E22" s="38">
        <v>0</v>
      </c>
      <c r="F22" s="38">
        <v>0</v>
      </c>
      <c r="G22" s="38">
        <v>0</v>
      </c>
      <c r="H22" s="38">
        <v>0</v>
      </c>
      <c r="I22" s="38">
        <f t="shared" si="0"/>
        <v>468331</v>
      </c>
    </row>
    <row r="23" spans="1:12" x14ac:dyDescent="0.25">
      <c r="A23" s="38" t="s">
        <v>14</v>
      </c>
      <c r="B23" s="38">
        <v>0</v>
      </c>
      <c r="C23" s="38">
        <f>1500000+500000</f>
        <v>2000000</v>
      </c>
      <c r="D23" s="38">
        <f>8000000+8000000</f>
        <v>16000000</v>
      </c>
      <c r="E23" s="38">
        <f>7079397+2940971-39888+468331</f>
        <v>10448811</v>
      </c>
      <c r="F23" s="38">
        <v>0</v>
      </c>
      <c r="G23" s="38">
        <v>0</v>
      </c>
      <c r="H23" s="38">
        <v>0</v>
      </c>
      <c r="I23" s="38">
        <f t="shared" si="0"/>
        <v>28448811</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468331</v>
      </c>
      <c r="C25" s="37">
        <f t="shared" si="2"/>
        <v>2000000</v>
      </c>
      <c r="D25" s="37">
        <f t="shared" si="2"/>
        <v>16000000</v>
      </c>
      <c r="E25" s="37">
        <f t="shared" si="2"/>
        <v>10448811</v>
      </c>
      <c r="F25" s="37">
        <f t="shared" si="2"/>
        <v>0</v>
      </c>
      <c r="G25" s="37">
        <f t="shared" si="2"/>
        <v>0</v>
      </c>
      <c r="H25" s="37">
        <f t="shared" si="2"/>
        <v>0</v>
      </c>
      <c r="I25" s="37">
        <f t="shared" si="0"/>
        <v>28917142</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50"/>
  <sheetViews>
    <sheetView view="pageBreakPreview" zoomScaleNormal="100" zoomScaleSheetLayoutView="100" workbookViewId="0">
      <selection activeCell="C29" sqref="C29"/>
    </sheetView>
  </sheetViews>
  <sheetFormatPr defaultRowHeight="15" x14ac:dyDescent="0.25"/>
  <cols>
    <col min="1" max="1" width="27.28515625" style="12" customWidth="1"/>
    <col min="2" max="2" width="12.7109375" style="12" customWidth="1"/>
    <col min="3" max="3" width="12" style="12" customWidth="1"/>
    <col min="4" max="4" width="11.5703125" style="12" bestFit="1" customWidth="1"/>
    <col min="5" max="5" width="11.28515625" style="12" customWidth="1"/>
    <col min="6" max="6" width="9.85546875" style="12" customWidth="1"/>
    <col min="7" max="7" width="10.2851562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289</v>
      </c>
      <c r="B3" s="3"/>
      <c r="C3" s="3"/>
      <c r="D3" s="3"/>
      <c r="E3" s="3"/>
      <c r="F3" s="17"/>
      <c r="G3" s="17"/>
      <c r="H3" s="17"/>
      <c r="I3" s="17"/>
    </row>
    <row r="4" spans="1:12" x14ac:dyDescent="0.25">
      <c r="A4" s="3" t="s">
        <v>31</v>
      </c>
      <c r="B4" s="3"/>
      <c r="C4" s="3"/>
      <c r="D4" s="3"/>
      <c r="E4" s="3"/>
      <c r="F4" s="17"/>
      <c r="G4" s="17"/>
      <c r="H4" s="17"/>
      <c r="I4" s="17"/>
    </row>
    <row r="5" spans="1:12" x14ac:dyDescent="0.25">
      <c r="A5" s="3" t="s">
        <v>113</v>
      </c>
      <c r="B5" s="3"/>
      <c r="C5" s="3"/>
      <c r="D5" s="3"/>
      <c r="E5" s="3"/>
      <c r="F5" s="17"/>
      <c r="G5" s="17"/>
      <c r="H5" s="17"/>
      <c r="I5" s="17"/>
    </row>
    <row r="6" spans="1:12" x14ac:dyDescent="0.25">
      <c r="A6" s="3" t="s">
        <v>114</v>
      </c>
      <c r="B6" s="3"/>
      <c r="C6" s="3"/>
      <c r="D6" s="3"/>
      <c r="E6" s="3"/>
      <c r="F6" s="17"/>
      <c r="G6" s="17"/>
      <c r="H6" s="17"/>
      <c r="I6" s="17"/>
    </row>
    <row r="7" spans="1:12" x14ac:dyDescent="0.25">
      <c r="A7" s="7" t="s">
        <v>9</v>
      </c>
      <c r="B7" s="6"/>
      <c r="C7" s="3"/>
      <c r="D7" s="3"/>
      <c r="E7" s="3"/>
      <c r="F7" s="17"/>
      <c r="G7" s="17"/>
      <c r="H7" s="17"/>
      <c r="I7" s="17"/>
    </row>
    <row r="8" spans="1:12" x14ac:dyDescent="0.25">
      <c r="A8" s="51" t="s">
        <v>254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39" customHeight="1"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7984856</v>
      </c>
      <c r="D15" s="38">
        <v>0</v>
      </c>
      <c r="E15" s="38">
        <v>0</v>
      </c>
      <c r="F15" s="38">
        <v>0</v>
      </c>
      <c r="G15" s="38">
        <v>0</v>
      </c>
      <c r="H15" s="38">
        <v>0</v>
      </c>
      <c r="I15" s="38">
        <f t="shared" ref="I15:I25" si="0">SUM(B15:H15)</f>
        <v>7984856</v>
      </c>
      <c r="K15" s="4"/>
    </row>
    <row r="16" spans="1:12" x14ac:dyDescent="0.25">
      <c r="A16" s="50"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7984856</v>
      </c>
      <c r="D20" s="37">
        <f t="shared" si="1"/>
        <v>0</v>
      </c>
      <c r="E20" s="37">
        <f t="shared" si="1"/>
        <v>0</v>
      </c>
      <c r="F20" s="37">
        <f t="shared" si="1"/>
        <v>0</v>
      </c>
      <c r="G20" s="37">
        <f t="shared" si="1"/>
        <v>0</v>
      </c>
      <c r="H20" s="37">
        <f t="shared" si="1"/>
        <v>0</v>
      </c>
      <c r="I20" s="37">
        <f t="shared" si="0"/>
        <v>7984856</v>
      </c>
    </row>
    <row r="21" spans="1:12" ht="15" customHeight="1" x14ac:dyDescent="0.25">
      <c r="A21" s="38" t="s">
        <v>16</v>
      </c>
      <c r="B21" s="38">
        <v>0</v>
      </c>
      <c r="C21" s="38">
        <v>0</v>
      </c>
      <c r="D21" s="38">
        <v>518783</v>
      </c>
      <c r="E21" s="38">
        <v>0</v>
      </c>
      <c r="F21" s="38">
        <v>0</v>
      </c>
      <c r="G21" s="38">
        <v>0</v>
      </c>
      <c r="H21" s="38">
        <v>0</v>
      </c>
      <c r="I21" s="38">
        <f t="shared" si="0"/>
        <v>518783</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3984856</v>
      </c>
      <c r="E23" s="38">
        <v>3481217</v>
      </c>
      <c r="F23" s="38">
        <v>0</v>
      </c>
      <c r="G23" s="38">
        <v>0</v>
      </c>
      <c r="H23" s="38">
        <v>0</v>
      </c>
      <c r="I23" s="38">
        <f t="shared" si="0"/>
        <v>7466073</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4503639</v>
      </c>
      <c r="E25" s="37">
        <f t="shared" si="2"/>
        <v>3481217</v>
      </c>
      <c r="F25" s="37">
        <f t="shared" si="2"/>
        <v>0</v>
      </c>
      <c r="G25" s="37">
        <f t="shared" si="2"/>
        <v>0</v>
      </c>
      <c r="H25" s="37">
        <f t="shared" si="2"/>
        <v>0</v>
      </c>
      <c r="I25" s="37">
        <f t="shared" si="0"/>
        <v>7984856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50"/>
  <sheetViews>
    <sheetView view="pageBreakPreview" zoomScaleNormal="100" zoomScaleSheetLayoutView="100" workbookViewId="0">
      <selection activeCell="J31" sqref="J31"/>
    </sheetView>
  </sheetViews>
  <sheetFormatPr defaultRowHeight="15" x14ac:dyDescent="0.25"/>
  <cols>
    <col min="1" max="1" width="26.42578125" style="12" customWidth="1"/>
    <col min="2" max="2" width="12.7109375" style="12" customWidth="1"/>
    <col min="3" max="3" width="12" style="12" customWidth="1"/>
    <col min="4" max="4" width="12.5703125" style="12" bestFit="1" customWidth="1"/>
    <col min="5" max="5" width="11.28515625" style="12" customWidth="1"/>
    <col min="6" max="6" width="9.85546875" style="12" customWidth="1"/>
    <col min="7" max="7" width="9.7109375" style="12" customWidth="1"/>
    <col min="8" max="8" width="13.7109375" style="12" customWidth="1"/>
    <col min="9" max="9" width="12.5703125" style="12" bestFit="1"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290</v>
      </c>
      <c r="B3" s="3"/>
      <c r="C3" s="3"/>
      <c r="D3" s="3"/>
      <c r="E3" s="3"/>
      <c r="F3" s="17"/>
      <c r="G3" s="17"/>
      <c r="H3" s="17"/>
      <c r="I3" s="17"/>
    </row>
    <row r="4" spans="1:12" x14ac:dyDescent="0.25">
      <c r="A4" s="3" t="s">
        <v>32</v>
      </c>
      <c r="B4" s="3"/>
      <c r="C4" s="3"/>
      <c r="D4" s="3"/>
      <c r="E4" s="3"/>
      <c r="F4" s="17"/>
      <c r="G4" s="17"/>
      <c r="H4" s="17"/>
      <c r="I4" s="17"/>
    </row>
    <row r="5" spans="1:12" x14ac:dyDescent="0.25">
      <c r="A5" s="3" t="s">
        <v>111</v>
      </c>
      <c r="B5" s="3"/>
      <c r="C5" s="3"/>
      <c r="D5" s="3"/>
      <c r="E5" s="3"/>
      <c r="F5" s="17"/>
      <c r="G5" s="17"/>
      <c r="H5" s="17"/>
      <c r="I5" s="17"/>
    </row>
    <row r="6" spans="1:12" x14ac:dyDescent="0.25">
      <c r="A6" s="3" t="s">
        <v>115</v>
      </c>
      <c r="B6" s="3"/>
      <c r="C6" s="3"/>
      <c r="D6" s="3"/>
      <c r="E6" s="3"/>
      <c r="F6" s="17"/>
      <c r="G6" s="17"/>
      <c r="H6" s="17"/>
      <c r="I6" s="17"/>
    </row>
    <row r="7" spans="1:12" x14ac:dyDescent="0.25">
      <c r="A7" s="7" t="s">
        <v>9</v>
      </c>
      <c r="B7" s="6"/>
      <c r="C7" s="3"/>
      <c r="D7" s="3"/>
      <c r="E7" s="3"/>
      <c r="F7" s="17"/>
      <c r="G7" s="17"/>
      <c r="H7" s="17"/>
      <c r="I7" s="17"/>
    </row>
    <row r="8" spans="1:12" x14ac:dyDescent="0.25">
      <c r="A8" s="51" t="s">
        <v>235</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10000000</v>
      </c>
      <c r="C15" s="38">
        <v>6147641</v>
      </c>
      <c r="D15" s="38">
        <v>0</v>
      </c>
      <c r="E15" s="38">
        <v>0</v>
      </c>
      <c r="F15" s="38">
        <v>0</v>
      </c>
      <c r="G15" s="38">
        <v>0</v>
      </c>
      <c r="H15" s="38">
        <v>0</v>
      </c>
      <c r="I15" s="38">
        <f t="shared" ref="I15:I25" si="0">SUM(B15:H15)</f>
        <v>16147641</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611061</v>
      </c>
      <c r="C18" s="38">
        <v>0</v>
      </c>
      <c r="D18" s="38">
        <v>0</v>
      </c>
      <c r="E18" s="38">
        <v>0</v>
      </c>
      <c r="F18" s="38">
        <v>0</v>
      </c>
      <c r="G18" s="38">
        <v>0</v>
      </c>
      <c r="H18" s="38">
        <v>0</v>
      </c>
      <c r="I18" s="38">
        <f t="shared" si="0"/>
        <v>611061</v>
      </c>
      <c r="K18" s="4" t="e">
        <f>#REF!-#REF!</f>
        <v>#REF!</v>
      </c>
      <c r="L18" t="s">
        <v>5</v>
      </c>
    </row>
    <row r="19" spans="1:12" x14ac:dyDescent="0.25">
      <c r="A19" s="38" t="s">
        <v>11</v>
      </c>
      <c r="B19" s="38">
        <v>8500000</v>
      </c>
      <c r="C19" s="38">
        <v>0</v>
      </c>
      <c r="D19" s="38">
        <v>0</v>
      </c>
      <c r="E19" s="38">
        <v>0</v>
      </c>
      <c r="F19" s="38">
        <v>0</v>
      </c>
      <c r="G19" s="38">
        <v>0</v>
      </c>
      <c r="H19" s="38">
        <v>0</v>
      </c>
      <c r="I19" s="38">
        <f t="shared" si="0"/>
        <v>8500000</v>
      </c>
    </row>
    <row r="20" spans="1:12" s="35" customFormat="1" ht="15" customHeight="1" x14ac:dyDescent="0.25">
      <c r="A20" s="36" t="s">
        <v>2</v>
      </c>
      <c r="B20" s="37">
        <f t="shared" ref="B20:H20" si="1">SUM(B15:B19)</f>
        <v>19111061</v>
      </c>
      <c r="C20" s="37">
        <f t="shared" si="1"/>
        <v>6147641</v>
      </c>
      <c r="D20" s="37">
        <f t="shared" si="1"/>
        <v>0</v>
      </c>
      <c r="E20" s="37">
        <f t="shared" si="1"/>
        <v>0</v>
      </c>
      <c r="F20" s="37">
        <f t="shared" si="1"/>
        <v>0</v>
      </c>
      <c r="G20" s="37">
        <f t="shared" si="1"/>
        <v>0</v>
      </c>
      <c r="H20" s="37">
        <f t="shared" si="1"/>
        <v>0</v>
      </c>
      <c r="I20" s="37">
        <f t="shared" si="0"/>
        <v>25258702</v>
      </c>
    </row>
    <row r="21" spans="1:12" ht="15" customHeight="1" x14ac:dyDescent="0.25">
      <c r="A21" s="38" t="s">
        <v>16</v>
      </c>
      <c r="B21" s="38">
        <v>0</v>
      </c>
      <c r="C21" s="38">
        <v>0</v>
      </c>
      <c r="D21" s="38">
        <v>518783</v>
      </c>
      <c r="E21" s="38">
        <v>0</v>
      </c>
      <c r="F21" s="38">
        <v>0</v>
      </c>
      <c r="G21" s="38">
        <v>0</v>
      </c>
      <c r="H21" s="38">
        <v>0</v>
      </c>
      <c r="I21" s="38">
        <f t="shared" si="0"/>
        <v>518783</v>
      </c>
    </row>
    <row r="22" spans="1:12" x14ac:dyDescent="0.25">
      <c r="A22" s="38" t="s">
        <v>13</v>
      </c>
      <c r="B22" s="38">
        <v>611061</v>
      </c>
      <c r="C22" s="38">
        <v>150000</v>
      </c>
      <c r="D22" s="38">
        <v>0</v>
      </c>
      <c r="E22" s="38">
        <v>0</v>
      </c>
      <c r="F22" s="38">
        <v>0</v>
      </c>
      <c r="G22" s="38">
        <v>0</v>
      </c>
      <c r="H22" s="38">
        <v>0</v>
      </c>
      <c r="I22" s="38">
        <f t="shared" si="0"/>
        <v>761061</v>
      </c>
    </row>
    <row r="23" spans="1:12" x14ac:dyDescent="0.25">
      <c r="A23" s="38" t="s">
        <v>14</v>
      </c>
      <c r="B23" s="38">
        <v>0</v>
      </c>
      <c r="C23" s="38">
        <f>1500000+500000</f>
        <v>2000000</v>
      </c>
      <c r="D23" s="38">
        <f>7000000+5000000</f>
        <v>12000000</v>
      </c>
      <c r="E23" s="38">
        <v>9978858</v>
      </c>
      <c r="F23" s="38">
        <v>0</v>
      </c>
      <c r="G23" s="38">
        <v>0</v>
      </c>
      <c r="H23" s="38">
        <v>0</v>
      </c>
      <c r="I23" s="38">
        <f t="shared" si="0"/>
        <v>23978858</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611061</v>
      </c>
      <c r="C25" s="37">
        <f t="shared" si="2"/>
        <v>2150000</v>
      </c>
      <c r="D25" s="37">
        <f t="shared" si="2"/>
        <v>12518783</v>
      </c>
      <c r="E25" s="37">
        <f t="shared" si="2"/>
        <v>9978858</v>
      </c>
      <c r="F25" s="37">
        <f t="shared" si="2"/>
        <v>0</v>
      </c>
      <c r="G25" s="37">
        <f t="shared" si="2"/>
        <v>0</v>
      </c>
      <c r="H25" s="37">
        <f t="shared" si="2"/>
        <v>0</v>
      </c>
      <c r="I25" s="37">
        <f t="shared" si="0"/>
        <v>25258702</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50"/>
  <sheetViews>
    <sheetView view="pageBreakPreview" zoomScaleNormal="100" zoomScaleSheetLayoutView="100" workbookViewId="0">
      <selection activeCell="D22" sqref="D22:D23"/>
    </sheetView>
  </sheetViews>
  <sheetFormatPr defaultRowHeight="15" x14ac:dyDescent="0.25"/>
  <cols>
    <col min="1" max="1" width="27.7109375" style="12" customWidth="1"/>
    <col min="2" max="2" width="12.7109375" style="12" customWidth="1"/>
    <col min="3" max="3" width="12" style="12" customWidth="1"/>
    <col min="4" max="4" width="11.5703125" style="12" bestFit="1" customWidth="1"/>
    <col min="5" max="5" width="11.28515625" style="12" customWidth="1"/>
    <col min="6" max="6" width="9.85546875" style="12" customWidth="1"/>
    <col min="7" max="7" width="9.7109375" style="12" customWidth="1"/>
    <col min="8" max="8" width="12.7109375" style="12" customWidth="1"/>
    <col min="9" max="9" width="12.5703125" style="12" bestFit="1"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291</v>
      </c>
      <c r="B3" s="3"/>
      <c r="C3" s="3"/>
      <c r="D3" s="3"/>
      <c r="E3" s="3"/>
      <c r="F3" s="17"/>
      <c r="G3" s="17"/>
      <c r="H3" s="17"/>
      <c r="I3" s="17"/>
    </row>
    <row r="4" spans="1:12" x14ac:dyDescent="0.25">
      <c r="A4" s="3" t="s">
        <v>33</v>
      </c>
      <c r="B4" s="3"/>
      <c r="C4" s="3"/>
      <c r="D4" s="3"/>
      <c r="E4" s="3"/>
      <c r="F4" s="17"/>
      <c r="G4" s="17"/>
      <c r="H4" s="17"/>
      <c r="I4" s="17"/>
    </row>
    <row r="5" spans="1:12" x14ac:dyDescent="0.25">
      <c r="A5" s="3" t="s">
        <v>116</v>
      </c>
      <c r="B5" s="3"/>
      <c r="C5" s="3"/>
      <c r="D5" s="3"/>
      <c r="E5" s="3"/>
      <c r="F5" s="17"/>
      <c r="G5" s="17"/>
      <c r="H5" s="17"/>
      <c r="I5" s="17"/>
    </row>
    <row r="6" spans="1:12" x14ac:dyDescent="0.25">
      <c r="A6" s="3" t="s">
        <v>117</v>
      </c>
      <c r="B6" s="3"/>
      <c r="C6" s="3"/>
      <c r="D6" s="3"/>
      <c r="E6" s="3"/>
      <c r="F6" s="17"/>
      <c r="G6" s="17"/>
      <c r="H6" s="17"/>
      <c r="I6" s="17"/>
    </row>
    <row r="7" spans="1:12" x14ac:dyDescent="0.25">
      <c r="A7" s="7" t="s">
        <v>9</v>
      </c>
      <c r="B7" s="6"/>
      <c r="C7" s="3"/>
      <c r="D7" s="3"/>
      <c r="E7" s="3"/>
      <c r="F7" s="17"/>
      <c r="G7" s="17"/>
      <c r="H7" s="17"/>
      <c r="I7" s="17"/>
    </row>
    <row r="8" spans="1:12" x14ac:dyDescent="0.25">
      <c r="A8" s="51" t="s">
        <v>236</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206923</v>
      </c>
      <c r="D15" s="38">
        <v>5234378</v>
      </c>
      <c r="E15" s="38">
        <v>5404495</v>
      </c>
      <c r="F15" s="38">
        <v>0</v>
      </c>
      <c r="G15" s="38">
        <v>0</v>
      </c>
      <c r="H15" s="38">
        <v>0</v>
      </c>
      <c r="I15" s="38">
        <f t="shared" ref="I15:I25" si="0">SUM(B15:H15)</f>
        <v>10845796</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660000</v>
      </c>
      <c r="C18" s="38">
        <v>0</v>
      </c>
      <c r="D18" s="38">
        <v>0</v>
      </c>
      <c r="E18" s="38">
        <v>0</v>
      </c>
      <c r="F18" s="38">
        <v>0</v>
      </c>
      <c r="G18" s="38">
        <v>0</v>
      </c>
      <c r="H18" s="38">
        <v>0</v>
      </c>
      <c r="I18" s="38">
        <f t="shared" si="0"/>
        <v>660000</v>
      </c>
      <c r="K18" s="4" t="e">
        <f>#REF!-#REF!</f>
        <v>#REF!</v>
      </c>
      <c r="L18" t="s">
        <v>5</v>
      </c>
    </row>
    <row r="19" spans="1:12" ht="14.25" customHeight="1"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660000</v>
      </c>
      <c r="C20" s="37">
        <f t="shared" si="1"/>
        <v>206923</v>
      </c>
      <c r="D20" s="37">
        <f t="shared" si="1"/>
        <v>5234378</v>
      </c>
      <c r="E20" s="37">
        <f t="shared" si="1"/>
        <v>5404495</v>
      </c>
      <c r="F20" s="37">
        <f t="shared" si="1"/>
        <v>0</v>
      </c>
      <c r="G20" s="37">
        <f t="shared" si="1"/>
        <v>0</v>
      </c>
      <c r="H20" s="37">
        <f t="shared" si="1"/>
        <v>0</v>
      </c>
      <c r="I20" s="37">
        <f t="shared" si="0"/>
        <v>11505796</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50000</v>
      </c>
      <c r="C22" s="38">
        <v>350000</v>
      </c>
      <c r="D22" s="38">
        <v>200000</v>
      </c>
      <c r="E22" s="38">
        <v>60000</v>
      </c>
      <c r="F22" s="38">
        <v>0</v>
      </c>
      <c r="G22" s="38">
        <v>0</v>
      </c>
      <c r="H22" s="38">
        <v>0</v>
      </c>
      <c r="I22" s="38">
        <f t="shared" si="0"/>
        <v>660000</v>
      </c>
    </row>
    <row r="23" spans="1:12" x14ac:dyDescent="0.25">
      <c r="A23" s="38" t="s">
        <v>14</v>
      </c>
      <c r="B23" s="38">
        <v>0</v>
      </c>
      <c r="C23" s="38">
        <v>150000</v>
      </c>
      <c r="D23" s="38">
        <f>4000000+790069</f>
        <v>4790069</v>
      </c>
      <c r="E23" s="38">
        <f>5121002+784725</f>
        <v>5905727</v>
      </c>
      <c r="F23" s="38">
        <v>0</v>
      </c>
      <c r="G23" s="38">
        <v>0</v>
      </c>
      <c r="H23" s="38">
        <v>0</v>
      </c>
      <c r="I23" s="38">
        <f t="shared" si="0"/>
        <v>10845796</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50000</v>
      </c>
      <c r="C25" s="37">
        <f t="shared" si="2"/>
        <v>500000</v>
      </c>
      <c r="D25" s="37">
        <f t="shared" si="2"/>
        <v>4990069</v>
      </c>
      <c r="E25" s="37">
        <f t="shared" si="2"/>
        <v>5965727</v>
      </c>
      <c r="F25" s="37">
        <f t="shared" si="2"/>
        <v>0</v>
      </c>
      <c r="G25" s="37">
        <f t="shared" si="2"/>
        <v>0</v>
      </c>
      <c r="H25" s="37">
        <f t="shared" si="2"/>
        <v>0</v>
      </c>
      <c r="I25" s="37">
        <f t="shared" si="0"/>
        <v>11505796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50"/>
  <sheetViews>
    <sheetView view="pageBreakPreview" zoomScaleNormal="100" zoomScaleSheetLayoutView="100" workbookViewId="0">
      <selection activeCell="A8" sqref="A8:I12"/>
    </sheetView>
  </sheetViews>
  <sheetFormatPr defaultRowHeight="15" x14ac:dyDescent="0.25"/>
  <cols>
    <col min="1" max="1" width="26.28515625" style="12" customWidth="1"/>
    <col min="2" max="2" width="12.7109375" style="12" customWidth="1"/>
    <col min="3" max="3" width="12" style="12" customWidth="1"/>
    <col min="4" max="4" width="11.5703125" style="12" bestFit="1" customWidth="1"/>
    <col min="5" max="5" width="11.28515625" style="12" customWidth="1"/>
    <col min="6" max="6" width="11.5703125" style="12" bestFit="1" customWidth="1"/>
    <col min="7" max="7" width="9.7109375" style="12" customWidth="1"/>
    <col min="8" max="8" width="12.28515625" style="12" customWidth="1"/>
    <col min="9" max="9" width="13.42578125" style="12" customWidth="1"/>
    <col min="11" max="11" width="12.42578125" customWidth="1"/>
  </cols>
  <sheetData>
    <row r="1" spans="1:12" ht="18.75" x14ac:dyDescent="0.25">
      <c r="A1" s="20" t="s">
        <v>47</v>
      </c>
      <c r="B1" s="16"/>
      <c r="C1" s="16"/>
      <c r="D1" s="16"/>
      <c r="E1" s="16"/>
      <c r="F1" s="16"/>
      <c r="G1" s="16"/>
      <c r="H1" s="16"/>
      <c r="I1" s="16"/>
    </row>
    <row r="2" spans="1:12" ht="15.75" x14ac:dyDescent="0.25">
      <c r="A2" s="20" t="s">
        <v>281</v>
      </c>
      <c r="B2" s="6"/>
      <c r="C2" s="6"/>
      <c r="D2" s="6"/>
      <c r="E2" s="6"/>
      <c r="F2" s="17"/>
      <c r="G2" s="17"/>
      <c r="H2" s="17"/>
      <c r="I2" s="17"/>
    </row>
    <row r="3" spans="1:12" ht="15.75" x14ac:dyDescent="0.25">
      <c r="A3" s="20" t="s">
        <v>292</v>
      </c>
      <c r="B3" s="3"/>
      <c r="C3" s="3"/>
      <c r="D3" s="3"/>
      <c r="E3" s="3"/>
      <c r="F3" s="17"/>
      <c r="G3" s="17"/>
      <c r="H3" s="17"/>
      <c r="I3" s="17"/>
    </row>
    <row r="4" spans="1:12" x14ac:dyDescent="0.25">
      <c r="A4" s="3" t="s">
        <v>35</v>
      </c>
      <c r="B4" s="3"/>
      <c r="C4" s="3"/>
      <c r="D4" s="3"/>
      <c r="E4" s="3"/>
      <c r="F4" s="17"/>
      <c r="H4" s="17"/>
      <c r="I4" s="17"/>
    </row>
    <row r="5" spans="1:12" x14ac:dyDescent="0.25">
      <c r="A5" s="3" t="s">
        <v>118</v>
      </c>
      <c r="B5" s="3"/>
      <c r="C5" s="3"/>
      <c r="D5" s="3"/>
      <c r="E5" s="3"/>
      <c r="F5" s="17"/>
      <c r="H5" s="17"/>
      <c r="I5" s="17"/>
    </row>
    <row r="6" spans="1:12" x14ac:dyDescent="0.25">
      <c r="A6" s="3" t="s">
        <v>119</v>
      </c>
      <c r="B6" s="3"/>
      <c r="C6" s="3"/>
      <c r="D6" s="3"/>
      <c r="E6" s="3"/>
      <c r="F6" s="17"/>
      <c r="G6" s="17"/>
      <c r="H6" s="17"/>
      <c r="I6" s="17"/>
    </row>
    <row r="7" spans="1:12" x14ac:dyDescent="0.25">
      <c r="A7" s="7" t="s">
        <v>9</v>
      </c>
      <c r="B7" s="6"/>
      <c r="C7" s="3"/>
      <c r="D7" s="3"/>
      <c r="E7" s="3"/>
      <c r="F7" s="17"/>
      <c r="G7" s="17"/>
      <c r="H7" s="17"/>
      <c r="I7" s="17"/>
    </row>
    <row r="8" spans="1:12" x14ac:dyDescent="0.25">
      <c r="A8" s="51" t="s">
        <v>237</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114234</v>
      </c>
      <c r="C15" s="38">
        <v>471784</v>
      </c>
      <c r="D15" s="38">
        <v>3044485</v>
      </c>
      <c r="E15" s="38">
        <v>3772116</v>
      </c>
      <c r="F15" s="38">
        <v>5192948</v>
      </c>
      <c r="G15" s="38">
        <v>0</v>
      </c>
      <c r="H15" s="38">
        <v>0</v>
      </c>
      <c r="I15" s="38">
        <f t="shared" ref="I15:I25" si="0">SUM(B15:H15)</f>
        <v>12595567</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114234</v>
      </c>
      <c r="C20" s="37">
        <f t="shared" si="1"/>
        <v>471784</v>
      </c>
      <c r="D20" s="37">
        <f t="shared" si="1"/>
        <v>3044485</v>
      </c>
      <c r="E20" s="37">
        <f t="shared" si="1"/>
        <v>3772116</v>
      </c>
      <c r="F20" s="37">
        <f t="shared" si="1"/>
        <v>5192948</v>
      </c>
      <c r="G20" s="37">
        <f t="shared" si="1"/>
        <v>0</v>
      </c>
      <c r="H20" s="37">
        <f t="shared" si="1"/>
        <v>0</v>
      </c>
      <c r="I20" s="37">
        <f t="shared" si="0"/>
        <v>12595567</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150000</v>
      </c>
      <c r="D22" s="38">
        <v>0</v>
      </c>
      <c r="E22" s="38">
        <v>0</v>
      </c>
      <c r="F22" s="38">
        <v>0</v>
      </c>
      <c r="G22" s="38">
        <v>0</v>
      </c>
      <c r="H22" s="38">
        <v>0</v>
      </c>
      <c r="I22" s="38">
        <f t="shared" si="0"/>
        <v>150000</v>
      </c>
    </row>
    <row r="23" spans="1:12" x14ac:dyDescent="0.25">
      <c r="A23" s="38" t="s">
        <v>14</v>
      </c>
      <c r="B23" s="38">
        <v>0</v>
      </c>
      <c r="C23" s="38">
        <v>0</v>
      </c>
      <c r="D23" s="38">
        <v>2000000</v>
      </c>
      <c r="E23" s="38">
        <v>5000000</v>
      </c>
      <c r="F23" s="38">
        <v>5445567</v>
      </c>
      <c r="G23" s="38">
        <v>0</v>
      </c>
      <c r="H23" s="38">
        <v>0</v>
      </c>
      <c r="I23" s="38">
        <f t="shared" si="0"/>
        <v>12445567</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150000</v>
      </c>
      <c r="D25" s="37">
        <f t="shared" si="2"/>
        <v>2000000</v>
      </c>
      <c r="E25" s="37">
        <f t="shared" si="2"/>
        <v>5000000</v>
      </c>
      <c r="F25" s="37">
        <f t="shared" si="2"/>
        <v>5445567</v>
      </c>
      <c r="G25" s="37">
        <f t="shared" si="2"/>
        <v>0</v>
      </c>
      <c r="H25" s="37">
        <f t="shared" si="2"/>
        <v>0</v>
      </c>
      <c r="I25" s="37">
        <f t="shared" si="0"/>
        <v>12595567</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50"/>
  <sheetViews>
    <sheetView view="pageBreakPreview" zoomScaleNormal="100" zoomScaleSheetLayoutView="100" workbookViewId="0">
      <selection activeCell="A8" sqref="A8:I12"/>
    </sheetView>
  </sheetViews>
  <sheetFormatPr defaultRowHeight="15" x14ac:dyDescent="0.25"/>
  <cols>
    <col min="1" max="1" width="27.5703125" style="12" customWidth="1"/>
    <col min="2" max="2" width="12.7109375" style="12" customWidth="1"/>
    <col min="3" max="3" width="12" style="12" customWidth="1"/>
    <col min="4" max="4" width="9.7109375" style="12" customWidth="1"/>
    <col min="5" max="5" width="11.28515625" style="12" customWidth="1"/>
    <col min="6" max="6" width="11.5703125" style="12" bestFit="1" customWidth="1"/>
    <col min="7" max="7" width="9.7109375" style="12" customWidth="1"/>
    <col min="8" max="8" width="12.85546875"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293</v>
      </c>
      <c r="B2" s="6"/>
      <c r="D2" s="6"/>
      <c r="E2" s="6"/>
      <c r="F2" s="17"/>
      <c r="G2" s="17"/>
      <c r="H2" s="17"/>
      <c r="I2" s="17"/>
    </row>
    <row r="3" spans="1:12" ht="15.75" x14ac:dyDescent="0.25">
      <c r="A3" s="20" t="s">
        <v>294</v>
      </c>
      <c r="B3" s="3"/>
      <c r="C3" s="3"/>
      <c r="D3" s="3"/>
      <c r="E3" s="3"/>
      <c r="F3" s="17"/>
      <c r="G3" s="17"/>
      <c r="H3" s="17"/>
      <c r="I3" s="17"/>
    </row>
    <row r="4" spans="1:12" x14ac:dyDescent="0.25">
      <c r="A4" s="3" t="s">
        <v>34</v>
      </c>
      <c r="B4" s="3"/>
      <c r="C4" s="3"/>
      <c r="D4" s="3"/>
      <c r="E4" s="3"/>
      <c r="F4" s="17"/>
      <c r="G4" s="17"/>
      <c r="H4" s="17"/>
      <c r="I4" s="17"/>
    </row>
    <row r="5" spans="1:12" x14ac:dyDescent="0.25">
      <c r="A5" s="3" t="s">
        <v>118</v>
      </c>
      <c r="B5" s="3"/>
      <c r="C5" s="3"/>
      <c r="D5" s="3"/>
      <c r="E5" s="3"/>
      <c r="F5" s="17"/>
      <c r="G5" s="17"/>
      <c r="H5" s="17"/>
      <c r="I5" s="17"/>
    </row>
    <row r="6" spans="1:12" x14ac:dyDescent="0.25">
      <c r="A6" s="3" t="s">
        <v>120</v>
      </c>
      <c r="B6" s="3"/>
      <c r="C6" s="3"/>
      <c r="D6" s="3"/>
      <c r="E6" s="3"/>
      <c r="F6" s="17"/>
      <c r="G6" s="17"/>
      <c r="H6" s="17"/>
      <c r="I6" s="17"/>
    </row>
    <row r="7" spans="1:12" x14ac:dyDescent="0.25">
      <c r="A7" s="7" t="s">
        <v>9</v>
      </c>
      <c r="B7" s="6"/>
      <c r="C7" s="3"/>
      <c r="D7" s="3"/>
      <c r="E7" s="3"/>
      <c r="F7" s="17"/>
      <c r="G7" s="17"/>
      <c r="H7" s="17"/>
      <c r="I7" s="17"/>
    </row>
    <row r="8" spans="1:12" x14ac:dyDescent="0.25">
      <c r="A8" s="51" t="s">
        <v>359</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213211</v>
      </c>
      <c r="E15" s="38">
        <v>2647325</v>
      </c>
      <c r="F15" s="38">
        <v>2733363</v>
      </c>
      <c r="G15" s="38">
        <v>0</v>
      </c>
      <c r="H15" s="38">
        <v>0</v>
      </c>
      <c r="I15" s="38">
        <f t="shared" ref="I15:I25" si="0">SUM(B15:H15)</f>
        <v>5593899</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213211</v>
      </c>
      <c r="E20" s="37">
        <f t="shared" si="1"/>
        <v>2647325</v>
      </c>
      <c r="F20" s="37">
        <f t="shared" si="1"/>
        <v>2733363</v>
      </c>
      <c r="G20" s="37">
        <f t="shared" si="1"/>
        <v>0</v>
      </c>
      <c r="H20" s="37">
        <f t="shared" si="1"/>
        <v>0</v>
      </c>
      <c r="I20" s="37">
        <f t="shared" si="0"/>
        <v>5593899</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213211</v>
      </c>
      <c r="E22" s="38">
        <v>200000</v>
      </c>
      <c r="F22" s="38">
        <v>0</v>
      </c>
      <c r="G22" s="38">
        <v>0</v>
      </c>
      <c r="H22" s="38">
        <v>0</v>
      </c>
      <c r="I22" s="38">
        <f t="shared" si="0"/>
        <v>413211</v>
      </c>
    </row>
    <row r="23" spans="1:12" x14ac:dyDescent="0.25">
      <c r="A23" s="38" t="s">
        <v>14</v>
      </c>
      <c r="B23" s="38">
        <v>0</v>
      </c>
      <c r="C23" s="38">
        <v>0</v>
      </c>
      <c r="D23" s="38">
        <v>0</v>
      </c>
      <c r="E23" s="38">
        <v>850000</v>
      </c>
      <c r="F23" s="38">
        <v>4330688</v>
      </c>
      <c r="G23" s="38">
        <v>0</v>
      </c>
      <c r="H23" s="38">
        <v>0</v>
      </c>
      <c r="I23" s="38">
        <f t="shared" si="0"/>
        <v>5180688</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213211</v>
      </c>
      <c r="E25" s="37">
        <f t="shared" si="2"/>
        <v>1050000</v>
      </c>
      <c r="F25" s="37">
        <f t="shared" si="2"/>
        <v>4330688</v>
      </c>
      <c r="G25" s="37">
        <f t="shared" si="2"/>
        <v>0</v>
      </c>
      <c r="H25" s="37">
        <f t="shared" si="2"/>
        <v>0</v>
      </c>
      <c r="I25" s="37">
        <f t="shared" si="0"/>
        <v>5593899</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259</v>
      </c>
      <c r="B3" s="3"/>
      <c r="C3" s="3"/>
      <c r="D3" s="3"/>
      <c r="E3" s="3"/>
      <c r="F3" s="17"/>
      <c r="G3" s="17"/>
      <c r="H3" s="17"/>
      <c r="I3" s="17"/>
    </row>
    <row r="4" spans="1:12" x14ac:dyDescent="0.25">
      <c r="A4" s="3" t="s">
        <v>199</v>
      </c>
      <c r="B4" s="3"/>
      <c r="C4" s="3"/>
      <c r="D4" s="3"/>
      <c r="E4" s="3"/>
      <c r="F4" s="17"/>
      <c r="G4" s="17"/>
      <c r="H4" s="17"/>
      <c r="I4" s="17"/>
    </row>
    <row r="5" spans="1:12" x14ac:dyDescent="0.25">
      <c r="A5" s="3" t="s">
        <v>75</v>
      </c>
      <c r="B5" s="3"/>
      <c r="C5" s="3"/>
      <c r="D5" s="3"/>
      <c r="E5" s="3"/>
      <c r="F5" s="17"/>
      <c r="G5" s="17"/>
      <c r="H5" s="17"/>
      <c r="I5" s="17"/>
    </row>
    <row r="6" spans="1:12" x14ac:dyDescent="0.25">
      <c r="A6" s="3" t="s">
        <v>76</v>
      </c>
      <c r="B6" s="3"/>
      <c r="C6" s="3"/>
      <c r="D6" s="3"/>
      <c r="E6" s="3"/>
      <c r="F6" s="17"/>
      <c r="G6" s="17"/>
      <c r="H6" s="17"/>
      <c r="I6" s="17"/>
    </row>
    <row r="7" spans="1:12" x14ac:dyDescent="0.25">
      <c r="A7" s="7" t="s">
        <v>9</v>
      </c>
      <c r="B7" s="6"/>
      <c r="C7" s="3"/>
      <c r="D7" s="3"/>
      <c r="E7" s="3"/>
      <c r="F7" s="17"/>
      <c r="G7" s="17"/>
      <c r="H7" s="17"/>
      <c r="I7" s="17"/>
    </row>
    <row r="8" spans="1:12" x14ac:dyDescent="0.25">
      <c r="A8" s="51" t="s">
        <v>200</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8.7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840000</v>
      </c>
      <c r="C15" s="38">
        <v>55000</v>
      </c>
      <c r="D15" s="38">
        <v>175000</v>
      </c>
      <c r="E15" s="38">
        <v>0</v>
      </c>
      <c r="F15" s="38">
        <v>0</v>
      </c>
      <c r="G15" s="38">
        <v>0</v>
      </c>
      <c r="H15" s="38">
        <v>840000</v>
      </c>
      <c r="I15" s="38">
        <f t="shared" ref="I15:I25" si="0">SUM(B15:H15)</f>
        <v>1910000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840000</v>
      </c>
      <c r="C20" s="37">
        <f t="shared" si="1"/>
        <v>55000</v>
      </c>
      <c r="D20" s="37">
        <f t="shared" si="1"/>
        <v>175000</v>
      </c>
      <c r="E20" s="37">
        <f t="shared" si="1"/>
        <v>0</v>
      </c>
      <c r="F20" s="37">
        <f t="shared" si="1"/>
        <v>0</v>
      </c>
      <c r="G20" s="37">
        <f t="shared" si="1"/>
        <v>0</v>
      </c>
      <c r="H20" s="37">
        <f t="shared" si="1"/>
        <v>840000</v>
      </c>
      <c r="I20" s="37">
        <f t="shared" si="0"/>
        <v>1910000</v>
      </c>
    </row>
    <row r="21" spans="1:11" ht="15" customHeight="1" x14ac:dyDescent="0.25">
      <c r="A21" s="38" t="s">
        <v>16</v>
      </c>
      <c r="B21" s="38">
        <v>0</v>
      </c>
      <c r="C21" s="38">
        <v>0</v>
      </c>
      <c r="D21" s="38">
        <v>25000</v>
      </c>
      <c r="E21" s="38">
        <v>0</v>
      </c>
      <c r="F21" s="38">
        <v>0</v>
      </c>
      <c r="G21" s="38">
        <v>0</v>
      </c>
      <c r="H21" s="38">
        <v>25000</v>
      </c>
      <c r="I21" s="38">
        <f t="shared" si="0"/>
        <v>50000</v>
      </c>
    </row>
    <row r="22" spans="1:11" x14ac:dyDescent="0.25">
      <c r="A22" s="38" t="s">
        <v>13</v>
      </c>
      <c r="B22" s="38">
        <v>25000</v>
      </c>
      <c r="C22" s="38">
        <v>85000</v>
      </c>
      <c r="D22" s="38">
        <v>75000</v>
      </c>
      <c r="E22" s="38">
        <v>0</v>
      </c>
      <c r="F22" s="38">
        <v>0</v>
      </c>
      <c r="G22" s="38">
        <v>0</v>
      </c>
      <c r="H22" s="38">
        <v>70000</v>
      </c>
      <c r="I22" s="38">
        <f t="shared" si="0"/>
        <v>255000</v>
      </c>
    </row>
    <row r="23" spans="1:11" x14ac:dyDescent="0.25">
      <c r="A23" s="38" t="s">
        <v>14</v>
      </c>
      <c r="B23" s="38">
        <v>0</v>
      </c>
      <c r="C23" s="38">
        <v>0</v>
      </c>
      <c r="D23" s="38">
        <v>0</v>
      </c>
      <c r="E23" s="38">
        <v>930000</v>
      </c>
      <c r="F23" s="38">
        <v>0</v>
      </c>
      <c r="G23" s="38">
        <v>0</v>
      </c>
      <c r="H23" s="38">
        <v>675000</v>
      </c>
      <c r="I23" s="38">
        <f t="shared" si="0"/>
        <v>1605000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25000</v>
      </c>
      <c r="C25" s="37">
        <f t="shared" si="2"/>
        <v>85000</v>
      </c>
      <c r="D25" s="37">
        <f t="shared" si="2"/>
        <v>100000</v>
      </c>
      <c r="E25" s="37">
        <f t="shared" si="2"/>
        <v>930000</v>
      </c>
      <c r="F25" s="37">
        <f t="shared" si="2"/>
        <v>0</v>
      </c>
      <c r="G25" s="37">
        <f t="shared" si="2"/>
        <v>0</v>
      </c>
      <c r="H25" s="37">
        <f t="shared" si="2"/>
        <v>770000</v>
      </c>
      <c r="I25" s="37">
        <f t="shared" si="0"/>
        <v>1910000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50"/>
  <sheetViews>
    <sheetView view="pageBreakPreview" zoomScaleNormal="100" zoomScaleSheetLayoutView="100" workbookViewId="0">
      <selection activeCell="A13" sqref="A13"/>
    </sheetView>
  </sheetViews>
  <sheetFormatPr defaultRowHeight="15" x14ac:dyDescent="0.25"/>
  <cols>
    <col min="1" max="1" width="26.42578125" style="12" customWidth="1"/>
    <col min="2" max="2" width="12.7109375" style="12" customWidth="1"/>
    <col min="3" max="3" width="12" style="12" customWidth="1"/>
    <col min="4" max="4" width="11.5703125" style="12" bestFit="1" customWidth="1"/>
    <col min="5" max="5" width="11.28515625" style="12" customWidth="1"/>
    <col min="6" max="6" width="11.5703125" style="12" bestFit="1" customWidth="1"/>
    <col min="7" max="7" width="9.7109375" style="12" customWidth="1"/>
    <col min="8" max="8" width="12.5703125" style="12" customWidth="1"/>
    <col min="9" max="9" width="12.85546875"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295</v>
      </c>
      <c r="B3" s="3"/>
      <c r="C3" s="3"/>
      <c r="D3" s="3"/>
      <c r="E3" s="3"/>
      <c r="F3" s="17"/>
      <c r="G3" s="17"/>
      <c r="H3" s="17"/>
      <c r="I3" s="17"/>
    </row>
    <row r="4" spans="1:12" x14ac:dyDescent="0.25">
      <c r="A4" s="3" t="s">
        <v>36</v>
      </c>
      <c r="B4" s="3"/>
      <c r="C4" s="3"/>
      <c r="D4" s="3"/>
      <c r="E4" s="3"/>
      <c r="F4" s="17"/>
      <c r="G4" s="17"/>
      <c r="H4" s="17"/>
      <c r="I4" s="17"/>
    </row>
    <row r="5" spans="1:12" x14ac:dyDescent="0.25">
      <c r="A5" s="3" t="s">
        <v>118</v>
      </c>
      <c r="B5" s="3"/>
      <c r="C5" s="3"/>
      <c r="D5" s="3"/>
      <c r="E5" s="3"/>
      <c r="F5" s="17"/>
      <c r="G5" s="17"/>
      <c r="H5" s="17"/>
      <c r="I5" s="17"/>
    </row>
    <row r="6" spans="1:12" x14ac:dyDescent="0.25">
      <c r="A6" s="3" t="s">
        <v>121</v>
      </c>
      <c r="B6" s="3"/>
      <c r="C6" s="3"/>
      <c r="D6" s="3"/>
      <c r="E6" s="3"/>
      <c r="F6" s="17"/>
      <c r="G6" s="17"/>
      <c r="H6" s="17"/>
      <c r="I6" s="17"/>
    </row>
    <row r="7" spans="1:12" x14ac:dyDescent="0.25">
      <c r="A7" s="7" t="s">
        <v>9</v>
      </c>
      <c r="B7" s="6"/>
      <c r="C7" s="3"/>
      <c r="D7" s="3"/>
      <c r="E7" s="3"/>
      <c r="F7" s="17"/>
      <c r="G7" s="17"/>
      <c r="H7" s="17"/>
      <c r="I7" s="17"/>
    </row>
    <row r="8" spans="1:12" x14ac:dyDescent="0.25">
      <c r="A8" s="51" t="s">
        <v>375</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46094</v>
      </c>
      <c r="C15" s="38">
        <v>190369</v>
      </c>
      <c r="D15" s="38">
        <v>1228476</v>
      </c>
      <c r="E15" s="38">
        <v>1522082</v>
      </c>
      <c r="F15" s="38">
        <v>2095400</v>
      </c>
      <c r="G15" s="38">
        <v>0</v>
      </c>
      <c r="H15" s="38">
        <v>0</v>
      </c>
      <c r="I15" s="38">
        <f t="shared" ref="I15:I25" si="0">SUM(B15:H15)</f>
        <v>5082421</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46094</v>
      </c>
      <c r="C20" s="37">
        <f t="shared" si="1"/>
        <v>190369</v>
      </c>
      <c r="D20" s="37">
        <f t="shared" si="1"/>
        <v>1228476</v>
      </c>
      <c r="E20" s="37">
        <f t="shared" si="1"/>
        <v>1522082</v>
      </c>
      <c r="F20" s="37">
        <f t="shared" si="1"/>
        <v>2095400</v>
      </c>
      <c r="G20" s="37">
        <f t="shared" si="1"/>
        <v>0</v>
      </c>
      <c r="H20" s="37">
        <f t="shared" si="1"/>
        <v>0</v>
      </c>
      <c r="I20" s="37">
        <f t="shared" si="0"/>
        <v>5082421</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180000</v>
      </c>
      <c r="D22" s="38">
        <v>0</v>
      </c>
      <c r="E22" s="38">
        <v>0</v>
      </c>
      <c r="F22" s="38">
        <v>0</v>
      </c>
      <c r="G22" s="38">
        <v>0</v>
      </c>
      <c r="H22" s="38">
        <v>0</v>
      </c>
      <c r="I22" s="38">
        <f t="shared" si="0"/>
        <v>180000</v>
      </c>
    </row>
    <row r="23" spans="1:12" x14ac:dyDescent="0.25">
      <c r="A23" s="38" t="s">
        <v>14</v>
      </c>
      <c r="B23" s="38">
        <v>0</v>
      </c>
      <c r="C23" s="38">
        <v>0</v>
      </c>
      <c r="D23" s="38">
        <v>1000000</v>
      </c>
      <c r="E23" s="38">
        <v>1400000</v>
      </c>
      <c r="F23" s="38">
        <v>2502421</v>
      </c>
      <c r="G23" s="38">
        <v>0</v>
      </c>
      <c r="H23" s="38">
        <v>0</v>
      </c>
      <c r="I23" s="38">
        <f t="shared" si="0"/>
        <v>4902421</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180000</v>
      </c>
      <c r="D25" s="37">
        <f t="shared" si="2"/>
        <v>1000000</v>
      </c>
      <c r="E25" s="37">
        <f t="shared" si="2"/>
        <v>1400000</v>
      </c>
      <c r="F25" s="37">
        <f t="shared" si="2"/>
        <v>2502421</v>
      </c>
      <c r="G25" s="37">
        <f t="shared" si="2"/>
        <v>0</v>
      </c>
      <c r="H25" s="37">
        <f t="shared" si="2"/>
        <v>0</v>
      </c>
      <c r="I25" s="37">
        <f t="shared" si="0"/>
        <v>5082421</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50"/>
  <sheetViews>
    <sheetView view="pageBreakPreview" zoomScaleNormal="100" zoomScaleSheetLayoutView="100" workbookViewId="0">
      <selection activeCell="R31" sqref="R31"/>
    </sheetView>
  </sheetViews>
  <sheetFormatPr defaultRowHeight="15" x14ac:dyDescent="0.25"/>
  <cols>
    <col min="1" max="1" width="28" style="12" customWidth="1"/>
    <col min="2" max="2" width="12.7109375" style="12" customWidth="1"/>
    <col min="3" max="3" width="12" style="12" customWidth="1"/>
    <col min="4" max="4" width="9.7109375" style="12" customWidth="1"/>
    <col min="5" max="5" width="11.28515625" style="12" customWidth="1"/>
    <col min="6" max="6" width="11.5703125" style="12" bestFit="1" customWidth="1"/>
    <col min="7" max="7" width="9.7109375" style="12" customWidth="1"/>
    <col min="8" max="9" width="13"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296</v>
      </c>
      <c r="B3" s="3"/>
      <c r="C3" s="3"/>
      <c r="D3" s="3"/>
      <c r="E3" s="3"/>
      <c r="F3" s="17"/>
      <c r="G3" s="17"/>
      <c r="H3" s="17"/>
      <c r="I3" s="17"/>
    </row>
    <row r="4" spans="1:12" x14ac:dyDescent="0.25">
      <c r="A4" s="3" t="s">
        <v>37</v>
      </c>
      <c r="B4" s="3"/>
      <c r="C4" s="3"/>
      <c r="D4" s="3"/>
      <c r="E4" s="3"/>
      <c r="F4" s="17"/>
      <c r="G4" s="17"/>
      <c r="H4" s="17"/>
      <c r="I4" s="17"/>
    </row>
    <row r="5" spans="1:12" x14ac:dyDescent="0.25">
      <c r="A5" s="3" t="s">
        <v>118</v>
      </c>
      <c r="B5" s="3"/>
      <c r="C5" s="3"/>
      <c r="D5" s="3"/>
      <c r="E5" s="3"/>
      <c r="F5" s="17"/>
      <c r="G5" s="17"/>
      <c r="H5" s="17"/>
      <c r="I5" s="17"/>
    </row>
    <row r="6" spans="1:12" x14ac:dyDescent="0.25">
      <c r="A6" s="3" t="s">
        <v>122</v>
      </c>
      <c r="B6" s="3"/>
      <c r="C6" s="3"/>
      <c r="D6" s="3"/>
      <c r="E6" s="3"/>
      <c r="F6" s="17"/>
      <c r="G6" s="17"/>
      <c r="H6" s="17"/>
      <c r="I6" s="17"/>
    </row>
    <row r="7" spans="1:12" x14ac:dyDescent="0.25">
      <c r="A7" s="7" t="s">
        <v>9</v>
      </c>
      <c r="B7" s="6"/>
      <c r="C7" s="3"/>
      <c r="D7" s="3"/>
      <c r="E7" s="3"/>
      <c r="F7" s="17"/>
      <c r="G7" s="17"/>
      <c r="H7" s="17"/>
      <c r="I7" s="17"/>
    </row>
    <row r="8" spans="1:12" x14ac:dyDescent="0.25">
      <c r="A8" s="51" t="s">
        <v>376</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36074</v>
      </c>
      <c r="C15" s="38">
        <v>148985</v>
      </c>
      <c r="D15" s="38">
        <v>961416</v>
      </c>
      <c r="E15" s="38">
        <v>1191194</v>
      </c>
      <c r="F15" s="38">
        <v>1639878</v>
      </c>
      <c r="G15" s="38">
        <v>0</v>
      </c>
      <c r="H15" s="38">
        <v>0</v>
      </c>
      <c r="I15" s="38">
        <f t="shared" ref="I15:I25" si="0">SUM(B15:H15)</f>
        <v>3977547</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36074</v>
      </c>
      <c r="C20" s="37">
        <f t="shared" si="1"/>
        <v>148985</v>
      </c>
      <c r="D20" s="37">
        <f t="shared" si="1"/>
        <v>961416</v>
      </c>
      <c r="E20" s="37">
        <f t="shared" si="1"/>
        <v>1191194</v>
      </c>
      <c r="F20" s="37">
        <f t="shared" si="1"/>
        <v>1639878</v>
      </c>
      <c r="G20" s="37">
        <f t="shared" si="1"/>
        <v>0</v>
      </c>
      <c r="H20" s="37">
        <f t="shared" si="1"/>
        <v>0</v>
      </c>
      <c r="I20" s="37">
        <f t="shared" si="0"/>
        <v>3977547</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100000</v>
      </c>
      <c r="D22" s="38">
        <v>200000</v>
      </c>
      <c r="E22" s="38">
        <v>0</v>
      </c>
      <c r="F22" s="38">
        <v>0</v>
      </c>
      <c r="G22" s="38">
        <v>0</v>
      </c>
      <c r="H22" s="38">
        <v>0</v>
      </c>
      <c r="I22" s="38">
        <f t="shared" si="0"/>
        <v>300000</v>
      </c>
    </row>
    <row r="23" spans="1:12" x14ac:dyDescent="0.25">
      <c r="A23" s="38" t="s">
        <v>14</v>
      </c>
      <c r="B23" s="38">
        <v>0</v>
      </c>
      <c r="C23" s="38">
        <v>0</v>
      </c>
      <c r="D23" s="38">
        <v>680009</v>
      </c>
      <c r="E23" s="38">
        <v>1000000</v>
      </c>
      <c r="F23" s="38">
        <v>1997538</v>
      </c>
      <c r="G23" s="38">
        <v>0</v>
      </c>
      <c r="H23" s="38">
        <v>0</v>
      </c>
      <c r="I23" s="38">
        <f t="shared" si="0"/>
        <v>3677547</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100000</v>
      </c>
      <c r="D25" s="37">
        <f t="shared" si="2"/>
        <v>880009</v>
      </c>
      <c r="E25" s="37">
        <f t="shared" si="2"/>
        <v>1000000</v>
      </c>
      <c r="F25" s="37">
        <f t="shared" si="2"/>
        <v>1997538</v>
      </c>
      <c r="G25" s="37">
        <f t="shared" si="2"/>
        <v>0</v>
      </c>
      <c r="H25" s="37">
        <f t="shared" si="2"/>
        <v>0</v>
      </c>
      <c r="I25" s="37">
        <f t="shared" si="0"/>
        <v>3977547</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50"/>
  <sheetViews>
    <sheetView view="pageBreakPreview" zoomScale="110" zoomScaleNormal="100" zoomScaleSheetLayoutView="110" workbookViewId="0">
      <selection activeCell="A8" sqref="A8:I12"/>
    </sheetView>
  </sheetViews>
  <sheetFormatPr defaultRowHeight="15" x14ac:dyDescent="0.25"/>
  <cols>
    <col min="1" max="1" width="24.85546875" style="12" customWidth="1"/>
    <col min="2" max="2" width="12.7109375" style="12" customWidth="1"/>
    <col min="3" max="3" width="12" style="12" customWidth="1"/>
    <col min="4" max="4" width="13.5703125" style="12" bestFit="1" customWidth="1"/>
    <col min="5" max="5" width="11.28515625" style="12" customWidth="1"/>
    <col min="6" max="6" width="9.85546875" style="12" customWidth="1"/>
    <col min="7" max="7" width="9.7109375" style="12" customWidth="1"/>
    <col min="8" max="8" width="14" style="12" customWidth="1"/>
    <col min="9" max="9" width="12.42578125"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297</v>
      </c>
      <c r="B3" s="3"/>
      <c r="C3" s="3"/>
      <c r="D3" s="3"/>
      <c r="E3" s="3"/>
      <c r="F3" s="17"/>
      <c r="G3" s="17"/>
      <c r="H3" s="17"/>
      <c r="I3" s="17"/>
    </row>
    <row r="4" spans="1:12" x14ac:dyDescent="0.25">
      <c r="A4" s="3" t="s">
        <v>38</v>
      </c>
      <c r="B4" s="3"/>
      <c r="C4" s="3"/>
      <c r="D4" s="3"/>
      <c r="E4" s="3"/>
      <c r="F4" s="17"/>
      <c r="G4" s="17"/>
      <c r="H4" s="17"/>
      <c r="I4" s="17"/>
    </row>
    <row r="5" spans="1:12" x14ac:dyDescent="0.25">
      <c r="A5" s="3" t="s">
        <v>123</v>
      </c>
      <c r="B5" s="3"/>
      <c r="C5" s="3"/>
      <c r="D5" s="3"/>
      <c r="E5" s="3"/>
      <c r="F5" s="17"/>
      <c r="G5" s="17"/>
      <c r="H5" s="17"/>
      <c r="I5" s="17"/>
    </row>
    <row r="6" spans="1:12" x14ac:dyDescent="0.25">
      <c r="A6" s="3" t="s">
        <v>124</v>
      </c>
      <c r="B6" s="3"/>
      <c r="C6" s="3"/>
      <c r="D6" s="3"/>
      <c r="E6" s="3"/>
      <c r="F6" s="17"/>
      <c r="G6" s="17"/>
      <c r="H6" s="17"/>
      <c r="I6" s="17"/>
    </row>
    <row r="7" spans="1:12" x14ac:dyDescent="0.25">
      <c r="A7" s="7" t="s">
        <v>9</v>
      </c>
      <c r="B7" s="6"/>
      <c r="C7" s="3"/>
      <c r="D7" s="3"/>
      <c r="E7" s="3"/>
      <c r="F7" s="17"/>
      <c r="G7" s="17"/>
      <c r="H7" s="17"/>
      <c r="I7" s="17"/>
    </row>
    <row r="8" spans="1:12" x14ac:dyDescent="0.25">
      <c r="A8" s="51" t="s">
        <v>54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240</v>
      </c>
      <c r="E14" s="22" t="s">
        <v>19</v>
      </c>
      <c r="F14" s="22" t="s">
        <v>20</v>
      </c>
      <c r="G14" s="22" t="s">
        <v>21</v>
      </c>
      <c r="H14" s="23" t="s">
        <v>22</v>
      </c>
      <c r="I14" s="23" t="s">
        <v>2</v>
      </c>
      <c r="K14" s="5" t="s">
        <v>8</v>
      </c>
    </row>
    <row r="15" spans="1:12" ht="15" customHeight="1" x14ac:dyDescent="0.25">
      <c r="A15" s="38" t="s">
        <v>23</v>
      </c>
      <c r="B15" s="38">
        <v>250000</v>
      </c>
      <c r="C15" s="38">
        <v>1671444</v>
      </c>
      <c r="D15" s="38">
        <v>0</v>
      </c>
      <c r="E15" s="38">
        <v>0</v>
      </c>
      <c r="F15" s="38">
        <v>0</v>
      </c>
      <c r="G15" s="38">
        <v>0</v>
      </c>
      <c r="H15" s="38">
        <v>0</v>
      </c>
      <c r="I15" s="38">
        <f t="shared" ref="I15:I25" si="0">SUM(B15:H15)</f>
        <v>1921444</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250000</v>
      </c>
      <c r="C20" s="37">
        <f t="shared" si="1"/>
        <v>1671444</v>
      </c>
      <c r="D20" s="37">
        <f t="shared" si="1"/>
        <v>0</v>
      </c>
      <c r="E20" s="37">
        <f t="shared" si="1"/>
        <v>0</v>
      </c>
      <c r="F20" s="37">
        <f t="shared" si="1"/>
        <v>0</v>
      </c>
      <c r="G20" s="37">
        <f t="shared" si="1"/>
        <v>0</v>
      </c>
      <c r="H20" s="37">
        <f t="shared" si="1"/>
        <v>0</v>
      </c>
      <c r="I20" s="37">
        <f t="shared" si="0"/>
        <v>1921444</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22400</v>
      </c>
      <c r="C22" s="38">
        <f>250000-22400</f>
        <v>227600</v>
      </c>
      <c r="D22" s="38">
        <v>0</v>
      </c>
      <c r="E22" s="38">
        <v>0</v>
      </c>
      <c r="F22" s="38">
        <v>0</v>
      </c>
      <c r="G22" s="38">
        <v>0</v>
      </c>
      <c r="H22" s="38">
        <v>0</v>
      </c>
      <c r="I22" s="38">
        <f t="shared" si="0"/>
        <v>250000</v>
      </c>
    </row>
    <row r="23" spans="1:12" x14ac:dyDescent="0.25">
      <c r="A23" s="38" t="s">
        <v>14</v>
      </c>
      <c r="B23" s="38">
        <v>0</v>
      </c>
      <c r="C23" s="38">
        <v>0</v>
      </c>
      <c r="D23" s="38">
        <v>1671444</v>
      </c>
      <c r="E23" s="38">
        <v>0</v>
      </c>
      <c r="F23" s="38">
        <v>0</v>
      </c>
      <c r="G23" s="38">
        <v>0</v>
      </c>
      <c r="H23" s="38">
        <v>0</v>
      </c>
      <c r="I23" s="38">
        <f t="shared" si="0"/>
        <v>1671444</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22400</v>
      </c>
      <c r="C25" s="37">
        <f t="shared" si="2"/>
        <v>227600</v>
      </c>
      <c r="D25" s="37">
        <f t="shared" si="2"/>
        <v>1671444</v>
      </c>
      <c r="E25" s="37">
        <f t="shared" si="2"/>
        <v>0</v>
      </c>
      <c r="F25" s="37">
        <f t="shared" si="2"/>
        <v>0</v>
      </c>
      <c r="G25" s="37">
        <f t="shared" si="2"/>
        <v>0</v>
      </c>
      <c r="H25" s="37">
        <f t="shared" si="2"/>
        <v>0</v>
      </c>
      <c r="I25" s="37">
        <f t="shared" si="0"/>
        <v>1921444</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50"/>
  <sheetViews>
    <sheetView view="pageBreakPreview" zoomScale="110" zoomScaleNormal="100" zoomScaleSheetLayoutView="110" workbookViewId="0">
      <selection activeCell="A8" sqref="A8:I12"/>
    </sheetView>
  </sheetViews>
  <sheetFormatPr defaultRowHeight="15" x14ac:dyDescent="0.25"/>
  <cols>
    <col min="1" max="1" width="25.85546875" style="12" customWidth="1"/>
    <col min="2" max="2" width="12.7109375" style="12" customWidth="1"/>
    <col min="3" max="3" width="12" style="12" customWidth="1"/>
    <col min="4" max="4" width="13.5703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298</v>
      </c>
      <c r="B3" s="3"/>
      <c r="C3" s="3"/>
      <c r="D3" s="3"/>
      <c r="E3" s="3"/>
      <c r="F3" s="17"/>
      <c r="G3" s="17"/>
      <c r="H3" s="17"/>
      <c r="I3" s="17"/>
    </row>
    <row r="4" spans="1:12" x14ac:dyDescent="0.25">
      <c r="A4" s="3" t="s">
        <v>39</v>
      </c>
      <c r="B4" s="3"/>
      <c r="C4" s="3"/>
      <c r="D4" s="3"/>
      <c r="E4" s="3"/>
      <c r="F4" s="17"/>
      <c r="G4" s="17"/>
      <c r="H4" s="17"/>
      <c r="I4" s="17"/>
    </row>
    <row r="5" spans="1:12" x14ac:dyDescent="0.25">
      <c r="A5" s="3" t="s">
        <v>125</v>
      </c>
      <c r="B5" s="3"/>
      <c r="C5" s="3"/>
      <c r="D5" s="3"/>
      <c r="E5" s="3"/>
      <c r="F5" s="17"/>
      <c r="G5" s="17"/>
      <c r="H5" s="17"/>
      <c r="I5" s="17"/>
    </row>
    <row r="6" spans="1:12" x14ac:dyDescent="0.25">
      <c r="A6" s="3" t="s">
        <v>126</v>
      </c>
      <c r="B6" s="3"/>
      <c r="C6" s="3"/>
      <c r="D6" s="3"/>
      <c r="E6" s="3"/>
      <c r="F6" s="17"/>
      <c r="G6" s="17"/>
      <c r="H6" s="17"/>
      <c r="I6" s="17"/>
    </row>
    <row r="7" spans="1:12" x14ac:dyDescent="0.25">
      <c r="A7" s="7" t="s">
        <v>9</v>
      </c>
      <c r="B7" s="6"/>
      <c r="C7" s="3"/>
      <c r="D7" s="3"/>
      <c r="E7" s="3"/>
      <c r="F7" s="17"/>
      <c r="G7" s="17"/>
      <c r="H7" s="17"/>
      <c r="I7" s="17"/>
    </row>
    <row r="8" spans="1:12" x14ac:dyDescent="0.25">
      <c r="A8" s="51" t="s">
        <v>238</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240</v>
      </c>
      <c r="E14" s="22" t="s">
        <v>19</v>
      </c>
      <c r="F14" s="22" t="s">
        <v>20</v>
      </c>
      <c r="G14" s="22" t="s">
        <v>21</v>
      </c>
      <c r="H14" s="23" t="s">
        <v>22</v>
      </c>
      <c r="I14" s="23" t="s">
        <v>2</v>
      </c>
      <c r="K14" s="5" t="s">
        <v>8</v>
      </c>
    </row>
    <row r="15" spans="1:12" ht="15" customHeight="1" x14ac:dyDescent="0.25">
      <c r="A15" s="38" t="s">
        <v>23</v>
      </c>
      <c r="B15" s="38">
        <v>3036852</v>
      </c>
      <c r="C15" s="38">
        <v>0</v>
      </c>
      <c r="D15" s="38">
        <v>0</v>
      </c>
      <c r="E15" s="38">
        <v>0</v>
      </c>
      <c r="F15" s="38">
        <v>0</v>
      </c>
      <c r="G15" s="38">
        <v>0</v>
      </c>
      <c r="H15" s="38">
        <v>0</v>
      </c>
      <c r="I15" s="38">
        <f t="shared" ref="I15:I25" si="0">SUM(B15:H15)</f>
        <v>3036852</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3036852</v>
      </c>
      <c r="C20" s="37">
        <f t="shared" si="1"/>
        <v>0</v>
      </c>
      <c r="D20" s="37">
        <f t="shared" si="1"/>
        <v>0</v>
      </c>
      <c r="E20" s="37">
        <f t="shared" si="1"/>
        <v>0</v>
      </c>
      <c r="F20" s="37">
        <f t="shared" si="1"/>
        <v>0</v>
      </c>
      <c r="G20" s="37">
        <f t="shared" si="1"/>
        <v>0</v>
      </c>
      <c r="H20" s="37">
        <f t="shared" si="1"/>
        <v>0</v>
      </c>
      <c r="I20" s="37">
        <f t="shared" si="0"/>
        <v>3036852</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29461.75</v>
      </c>
      <c r="C22" s="38">
        <v>37960</v>
      </c>
      <c r="D22" s="38">
        <v>0</v>
      </c>
      <c r="E22" s="38">
        <v>0</v>
      </c>
      <c r="F22" s="38">
        <v>0</v>
      </c>
      <c r="G22" s="38">
        <v>0</v>
      </c>
      <c r="H22" s="38">
        <v>0</v>
      </c>
      <c r="I22" s="38">
        <f t="shared" si="0"/>
        <v>67421.75</v>
      </c>
    </row>
    <row r="23" spans="1:12" x14ac:dyDescent="0.25">
      <c r="A23" s="38" t="s">
        <v>14</v>
      </c>
      <c r="B23" s="38">
        <v>0</v>
      </c>
      <c r="C23" s="38">
        <v>200000</v>
      </c>
      <c r="D23" s="38">
        <v>2769430.25</v>
      </c>
      <c r="E23" s="38">
        <v>0</v>
      </c>
      <c r="F23" s="38">
        <v>0</v>
      </c>
      <c r="G23" s="38">
        <v>0</v>
      </c>
      <c r="H23" s="38">
        <v>0</v>
      </c>
      <c r="I23" s="38">
        <f t="shared" si="0"/>
        <v>2969430.25</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29461.75</v>
      </c>
      <c r="C25" s="37">
        <f t="shared" si="2"/>
        <v>237960</v>
      </c>
      <c r="D25" s="37">
        <f t="shared" si="2"/>
        <v>2769430.25</v>
      </c>
      <c r="E25" s="37">
        <f t="shared" si="2"/>
        <v>0</v>
      </c>
      <c r="F25" s="37">
        <f t="shared" si="2"/>
        <v>0</v>
      </c>
      <c r="G25" s="37">
        <f t="shared" si="2"/>
        <v>0</v>
      </c>
      <c r="H25" s="37">
        <f t="shared" si="2"/>
        <v>0</v>
      </c>
      <c r="I25" s="37">
        <f t="shared" si="0"/>
        <v>3036852</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50"/>
  <sheetViews>
    <sheetView view="pageBreakPreview" zoomScale="110" zoomScaleNormal="100" zoomScaleSheetLayoutView="110" workbookViewId="0">
      <selection activeCell="H29" sqref="H29"/>
    </sheetView>
  </sheetViews>
  <sheetFormatPr defaultRowHeight="15" x14ac:dyDescent="0.25"/>
  <cols>
    <col min="1" max="1" width="25.85546875" style="12" customWidth="1"/>
    <col min="2" max="2" width="12.7109375" style="12" customWidth="1"/>
    <col min="3" max="3" width="12" style="12" customWidth="1"/>
    <col min="4" max="4" width="13.5703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299</v>
      </c>
      <c r="B3" s="3"/>
      <c r="C3" s="3"/>
      <c r="D3" s="3"/>
      <c r="E3" s="3"/>
      <c r="F3" s="17"/>
      <c r="G3" s="17"/>
      <c r="H3" s="17"/>
      <c r="I3" s="17"/>
    </row>
    <row r="4" spans="1:12" x14ac:dyDescent="0.25">
      <c r="A4" s="3" t="s">
        <v>40</v>
      </c>
      <c r="B4" s="3"/>
      <c r="C4" s="3"/>
      <c r="D4" s="3"/>
      <c r="E4" s="3"/>
      <c r="F4" s="17"/>
      <c r="G4" s="17"/>
      <c r="H4" s="17"/>
      <c r="I4" s="17"/>
    </row>
    <row r="5" spans="1:12" x14ac:dyDescent="0.25">
      <c r="A5" s="3" t="s">
        <v>127</v>
      </c>
      <c r="B5" s="3"/>
      <c r="C5" s="3"/>
      <c r="D5" s="3"/>
      <c r="E5" s="3"/>
      <c r="F5" s="17"/>
      <c r="G5" s="17"/>
      <c r="H5" s="17"/>
      <c r="I5" s="17"/>
    </row>
    <row r="6" spans="1:12" x14ac:dyDescent="0.25">
      <c r="A6" s="3" t="s">
        <v>128</v>
      </c>
      <c r="B6" s="3"/>
      <c r="C6" s="3"/>
      <c r="D6" s="3"/>
      <c r="E6" s="3"/>
      <c r="F6" s="17"/>
      <c r="G6" s="17"/>
      <c r="H6" s="17"/>
      <c r="I6" s="17"/>
    </row>
    <row r="7" spans="1:12" x14ac:dyDescent="0.25">
      <c r="A7" s="7" t="s">
        <v>9</v>
      </c>
      <c r="B7" s="6"/>
      <c r="C7" s="3"/>
      <c r="D7" s="3"/>
      <c r="E7" s="3"/>
      <c r="F7" s="17"/>
      <c r="G7" s="17"/>
      <c r="H7" s="17"/>
      <c r="I7" s="17"/>
    </row>
    <row r="8" spans="1:12" x14ac:dyDescent="0.25">
      <c r="A8" s="51" t="s">
        <v>239</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240</v>
      </c>
      <c r="E14" s="22" t="s">
        <v>19</v>
      </c>
      <c r="F14" s="22" t="s">
        <v>20</v>
      </c>
      <c r="G14" s="22" t="s">
        <v>21</v>
      </c>
      <c r="H14" s="23" t="s">
        <v>22</v>
      </c>
      <c r="I14" s="23" t="s">
        <v>2</v>
      </c>
      <c r="K14" s="5" t="s">
        <v>8</v>
      </c>
    </row>
    <row r="15" spans="1:12" ht="15" customHeight="1" x14ac:dyDescent="0.25">
      <c r="A15" s="38" t="s">
        <v>23</v>
      </c>
      <c r="B15" s="38">
        <v>250000</v>
      </c>
      <c r="C15" s="38">
        <v>0</v>
      </c>
      <c r="D15" s="38">
        <v>4998797</v>
      </c>
      <c r="E15" s="38">
        <v>0</v>
      </c>
      <c r="F15" s="38">
        <v>0</v>
      </c>
      <c r="G15" s="38">
        <v>0</v>
      </c>
      <c r="H15" s="38">
        <v>0</v>
      </c>
      <c r="I15" s="38">
        <f t="shared" ref="I15:I25" si="0">SUM(B15:H15)</f>
        <v>5248797</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250000</v>
      </c>
      <c r="C20" s="37">
        <f t="shared" si="1"/>
        <v>0</v>
      </c>
      <c r="D20" s="37">
        <f t="shared" si="1"/>
        <v>4998797</v>
      </c>
      <c r="E20" s="37">
        <f t="shared" si="1"/>
        <v>0</v>
      </c>
      <c r="F20" s="37">
        <f t="shared" si="1"/>
        <v>0</v>
      </c>
      <c r="G20" s="37">
        <f t="shared" si="1"/>
        <v>0</v>
      </c>
      <c r="H20" s="37">
        <f t="shared" si="1"/>
        <v>0</v>
      </c>
      <c r="I20" s="37">
        <f t="shared" si="0"/>
        <v>5248797</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23000</v>
      </c>
      <c r="C22" s="38">
        <f>250000-23000</f>
        <v>227000</v>
      </c>
      <c r="D22" s="38">
        <v>0</v>
      </c>
      <c r="E22" s="38">
        <v>0</v>
      </c>
      <c r="F22" s="38">
        <v>0</v>
      </c>
      <c r="G22" s="38">
        <v>0</v>
      </c>
      <c r="H22" s="38">
        <v>0</v>
      </c>
      <c r="I22" s="38">
        <f t="shared" si="0"/>
        <v>250000</v>
      </c>
    </row>
    <row r="23" spans="1:12" x14ac:dyDescent="0.25">
      <c r="A23" s="38" t="s">
        <v>14</v>
      </c>
      <c r="B23" s="38">
        <v>0</v>
      </c>
      <c r="C23" s="38">
        <v>0</v>
      </c>
      <c r="D23" s="38">
        <v>4998797</v>
      </c>
      <c r="E23" s="38">
        <v>0</v>
      </c>
      <c r="F23" s="38">
        <v>0</v>
      </c>
      <c r="G23" s="38">
        <v>0</v>
      </c>
      <c r="H23" s="38">
        <v>0</v>
      </c>
      <c r="I23" s="38">
        <f t="shared" si="0"/>
        <v>4998797</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23000</v>
      </c>
      <c r="C25" s="37">
        <f t="shared" si="2"/>
        <v>227000</v>
      </c>
      <c r="D25" s="37">
        <f t="shared" si="2"/>
        <v>4998797</v>
      </c>
      <c r="E25" s="37">
        <f t="shared" si="2"/>
        <v>0</v>
      </c>
      <c r="F25" s="37">
        <f t="shared" si="2"/>
        <v>0</v>
      </c>
      <c r="G25" s="37">
        <f t="shared" si="2"/>
        <v>0</v>
      </c>
      <c r="H25" s="37">
        <f t="shared" si="2"/>
        <v>0</v>
      </c>
      <c r="I25" s="37">
        <f t="shared" si="0"/>
        <v>5248797</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50"/>
  <sheetViews>
    <sheetView view="pageBreakPreview" zoomScaleNormal="100" zoomScaleSheetLayoutView="100" workbookViewId="0">
      <selection activeCell="A8" sqref="A8:I12"/>
    </sheetView>
  </sheetViews>
  <sheetFormatPr defaultRowHeight="15" x14ac:dyDescent="0.25"/>
  <cols>
    <col min="1" max="1" width="27.28515625" style="12" customWidth="1"/>
    <col min="2" max="2" width="12.7109375" style="12" customWidth="1"/>
    <col min="3" max="3" width="12" style="12" customWidth="1"/>
    <col min="4" max="4" width="11.5703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300</v>
      </c>
      <c r="B3" s="3"/>
      <c r="C3" s="3"/>
      <c r="D3" s="3"/>
      <c r="E3" s="3"/>
      <c r="F3" s="17"/>
      <c r="G3" s="17"/>
      <c r="H3" s="17"/>
      <c r="I3" s="17"/>
    </row>
    <row r="4" spans="1:12" x14ac:dyDescent="0.25">
      <c r="A4" s="3" t="s">
        <v>41</v>
      </c>
      <c r="B4" s="3"/>
      <c r="C4" s="3"/>
      <c r="D4" s="3"/>
      <c r="E4" s="3"/>
      <c r="F4" s="17"/>
      <c r="G4" s="17"/>
      <c r="H4" s="17"/>
      <c r="I4" s="17"/>
    </row>
    <row r="5" spans="1:12" x14ac:dyDescent="0.25">
      <c r="A5" s="3" t="s">
        <v>129</v>
      </c>
      <c r="B5" s="3"/>
      <c r="C5" s="3"/>
      <c r="D5" s="3"/>
      <c r="E5" s="3"/>
      <c r="F5" s="17"/>
      <c r="G5" s="17"/>
      <c r="H5" s="17"/>
      <c r="I5" s="17"/>
    </row>
    <row r="6" spans="1:12" x14ac:dyDescent="0.25">
      <c r="A6" s="3" t="s">
        <v>130</v>
      </c>
      <c r="B6" s="3"/>
      <c r="C6" s="3"/>
      <c r="D6" s="3"/>
      <c r="E6" s="3"/>
      <c r="F6" s="17"/>
      <c r="G6" s="17"/>
      <c r="H6" s="17"/>
      <c r="I6" s="17"/>
    </row>
    <row r="7" spans="1:12" x14ac:dyDescent="0.25">
      <c r="A7" s="7" t="s">
        <v>9</v>
      </c>
      <c r="B7" s="6"/>
      <c r="C7" s="3"/>
      <c r="D7" s="3"/>
      <c r="E7" s="3"/>
      <c r="F7" s="17"/>
      <c r="G7" s="17"/>
      <c r="H7" s="17"/>
      <c r="I7" s="17"/>
    </row>
    <row r="8" spans="1:12" x14ac:dyDescent="0.25">
      <c r="A8" s="51" t="s">
        <v>53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1977345</v>
      </c>
      <c r="C15" s="38">
        <v>0</v>
      </c>
      <c r="D15" s="38">
        <v>0</v>
      </c>
      <c r="E15" s="38">
        <v>0</v>
      </c>
      <c r="F15" s="38">
        <v>0</v>
      </c>
      <c r="G15" s="38">
        <v>0</v>
      </c>
      <c r="H15" s="38">
        <v>0</v>
      </c>
      <c r="I15" s="38">
        <f t="shared" ref="I15:I25" si="0">SUM(B15:H15)</f>
        <v>1977345</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3.5" customHeight="1" x14ac:dyDescent="0.25">
      <c r="A20" s="36" t="s">
        <v>2</v>
      </c>
      <c r="B20" s="37">
        <f t="shared" ref="B20:H20" si="1">SUM(B15:B19)</f>
        <v>1977345</v>
      </c>
      <c r="C20" s="37">
        <f t="shared" si="1"/>
        <v>0</v>
      </c>
      <c r="D20" s="37">
        <f t="shared" si="1"/>
        <v>0</v>
      </c>
      <c r="E20" s="37">
        <f t="shared" si="1"/>
        <v>0</v>
      </c>
      <c r="F20" s="37">
        <f t="shared" si="1"/>
        <v>0</v>
      </c>
      <c r="G20" s="37">
        <f t="shared" si="1"/>
        <v>0</v>
      </c>
      <c r="H20" s="37">
        <f t="shared" si="1"/>
        <v>0</v>
      </c>
      <c r="I20" s="37">
        <f t="shared" si="0"/>
        <v>1977345</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151120</v>
      </c>
      <c r="C22" s="38">
        <v>68480</v>
      </c>
      <c r="D22" s="38">
        <v>0</v>
      </c>
      <c r="E22" s="38">
        <v>0</v>
      </c>
      <c r="F22" s="38">
        <v>0</v>
      </c>
      <c r="G22" s="38">
        <v>0</v>
      </c>
      <c r="H22" s="38">
        <v>0</v>
      </c>
      <c r="I22" s="38">
        <f t="shared" si="0"/>
        <v>219600</v>
      </c>
    </row>
    <row r="23" spans="1:12" x14ac:dyDescent="0.25">
      <c r="A23" s="38" t="s">
        <v>14</v>
      </c>
      <c r="B23" s="38">
        <v>0</v>
      </c>
      <c r="C23" s="38">
        <v>0</v>
      </c>
      <c r="D23" s="38">
        <v>1757745</v>
      </c>
      <c r="E23" s="38">
        <v>0</v>
      </c>
      <c r="F23" s="38">
        <v>0</v>
      </c>
      <c r="G23" s="38">
        <v>0</v>
      </c>
      <c r="H23" s="38">
        <v>0</v>
      </c>
      <c r="I23" s="38">
        <f t="shared" si="0"/>
        <v>1757745</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151120</v>
      </c>
      <c r="C25" s="37">
        <f t="shared" si="2"/>
        <v>68480</v>
      </c>
      <c r="D25" s="37">
        <f t="shared" si="2"/>
        <v>1757745</v>
      </c>
      <c r="E25" s="37">
        <f t="shared" si="2"/>
        <v>0</v>
      </c>
      <c r="F25" s="37">
        <f t="shared" si="2"/>
        <v>0</v>
      </c>
      <c r="G25" s="37">
        <f t="shared" si="2"/>
        <v>0</v>
      </c>
      <c r="H25" s="37">
        <f t="shared" si="2"/>
        <v>0</v>
      </c>
      <c r="I25" s="37">
        <f t="shared" si="0"/>
        <v>1977345</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8:I12"/>
    <mergeCell ref="A48:C48"/>
    <mergeCell ref="A49:C49"/>
    <mergeCell ref="A50:I50"/>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293</v>
      </c>
      <c r="B2" s="6"/>
      <c r="D2" s="6"/>
      <c r="E2" s="6"/>
      <c r="F2" s="17"/>
      <c r="G2" s="17"/>
      <c r="H2" s="17"/>
      <c r="I2" s="17"/>
    </row>
    <row r="3" spans="1:12" ht="15.75" x14ac:dyDescent="0.25">
      <c r="A3" s="20" t="s">
        <v>301</v>
      </c>
      <c r="B3" s="3"/>
      <c r="C3" s="3"/>
      <c r="D3" s="3"/>
      <c r="E3" s="3"/>
      <c r="F3" s="17"/>
      <c r="G3" s="17"/>
      <c r="H3" s="17"/>
      <c r="I3" s="17"/>
    </row>
    <row r="4" spans="1:12" x14ac:dyDescent="0.25">
      <c r="A4" s="3" t="s">
        <v>42</v>
      </c>
      <c r="B4" s="3"/>
      <c r="C4" s="3"/>
      <c r="D4" s="3"/>
      <c r="E4" s="3"/>
      <c r="F4" s="17"/>
      <c r="G4" s="17"/>
      <c r="H4" s="17"/>
      <c r="I4" s="17"/>
    </row>
    <row r="5" spans="1:12" x14ac:dyDescent="0.25">
      <c r="A5" s="3" t="s">
        <v>131</v>
      </c>
      <c r="B5" s="3"/>
      <c r="C5" s="3"/>
      <c r="D5" s="3"/>
      <c r="E5" s="3"/>
      <c r="F5" s="17"/>
      <c r="G5" s="17"/>
      <c r="H5" s="17"/>
      <c r="I5" s="17"/>
    </row>
    <row r="6" spans="1:12" x14ac:dyDescent="0.25">
      <c r="A6" s="3" t="s">
        <v>132</v>
      </c>
      <c r="B6" s="3"/>
      <c r="C6" s="3"/>
      <c r="D6" s="3"/>
      <c r="E6" s="3"/>
      <c r="F6" s="17"/>
      <c r="G6" s="17"/>
      <c r="H6" s="17"/>
      <c r="I6" s="17"/>
    </row>
    <row r="7" spans="1:12" x14ac:dyDescent="0.25">
      <c r="A7" s="7" t="s">
        <v>9</v>
      </c>
      <c r="B7" s="6"/>
      <c r="C7" s="3"/>
      <c r="D7" s="3"/>
      <c r="E7" s="3"/>
      <c r="F7" s="17"/>
      <c r="G7" s="17"/>
      <c r="H7" s="17"/>
      <c r="I7" s="17"/>
    </row>
    <row r="8" spans="1:12" x14ac:dyDescent="0.25">
      <c r="A8" s="51" t="s">
        <v>52</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142306</v>
      </c>
      <c r="E15" s="38">
        <v>0</v>
      </c>
      <c r="F15" s="38">
        <v>0</v>
      </c>
      <c r="G15" s="38">
        <v>0</v>
      </c>
      <c r="H15" s="38">
        <v>0</v>
      </c>
      <c r="I15" s="38">
        <f t="shared" ref="I15:I25" si="0">SUM(B15:H15)</f>
        <v>142306</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142306</v>
      </c>
      <c r="E20" s="37">
        <f t="shared" si="1"/>
        <v>0</v>
      </c>
      <c r="F20" s="37">
        <f t="shared" si="1"/>
        <v>0</v>
      </c>
      <c r="G20" s="37">
        <f t="shared" si="1"/>
        <v>0</v>
      </c>
      <c r="H20" s="37">
        <f t="shared" si="1"/>
        <v>0</v>
      </c>
      <c r="I20" s="37">
        <f t="shared" si="0"/>
        <v>142306</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142306</v>
      </c>
      <c r="E23" s="38">
        <v>0</v>
      </c>
      <c r="F23" s="38">
        <v>0</v>
      </c>
      <c r="G23" s="38">
        <v>0</v>
      </c>
      <c r="H23" s="38">
        <v>0</v>
      </c>
      <c r="I23" s="38">
        <f t="shared" si="0"/>
        <v>142306</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142306</v>
      </c>
      <c r="E25" s="37">
        <f t="shared" si="2"/>
        <v>0</v>
      </c>
      <c r="F25" s="37">
        <f t="shared" si="2"/>
        <v>0</v>
      </c>
      <c r="G25" s="37">
        <f t="shared" si="2"/>
        <v>0</v>
      </c>
      <c r="H25" s="37">
        <f t="shared" si="2"/>
        <v>0</v>
      </c>
      <c r="I25" s="37">
        <f t="shared" si="0"/>
        <v>142306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302</v>
      </c>
      <c r="B3" s="3"/>
      <c r="C3" s="3"/>
      <c r="D3" s="3"/>
      <c r="E3" s="3"/>
      <c r="F3" s="17"/>
      <c r="G3" s="17"/>
      <c r="H3" s="17"/>
      <c r="I3" s="17"/>
    </row>
    <row r="4" spans="1:12" x14ac:dyDescent="0.25">
      <c r="A4" s="3" t="s">
        <v>43</v>
      </c>
      <c r="B4" s="3"/>
      <c r="C4" s="3"/>
      <c r="D4" s="3"/>
      <c r="E4" s="3"/>
      <c r="F4" s="17"/>
      <c r="G4" s="17"/>
      <c r="H4" s="17"/>
      <c r="I4" s="17"/>
    </row>
    <row r="5" spans="1:12" x14ac:dyDescent="0.25">
      <c r="A5" s="3" t="s">
        <v>131</v>
      </c>
      <c r="B5" s="3"/>
      <c r="C5" s="3"/>
      <c r="D5" s="3"/>
      <c r="E5" s="3"/>
      <c r="F5" s="17"/>
      <c r="G5" s="17"/>
      <c r="H5" s="17"/>
      <c r="I5" s="17"/>
    </row>
    <row r="6" spans="1:12" x14ac:dyDescent="0.25">
      <c r="A6" s="3" t="s">
        <v>133</v>
      </c>
      <c r="B6" s="3"/>
      <c r="C6" s="3"/>
      <c r="D6" s="3"/>
      <c r="E6" s="3"/>
      <c r="F6" s="17"/>
      <c r="G6" s="17"/>
      <c r="H6" s="17"/>
      <c r="I6" s="17"/>
    </row>
    <row r="7" spans="1:12" x14ac:dyDescent="0.25">
      <c r="A7" s="7" t="s">
        <v>9</v>
      </c>
      <c r="B7" s="6"/>
      <c r="C7" s="3"/>
      <c r="D7" s="3"/>
      <c r="E7" s="3"/>
      <c r="F7" s="17"/>
      <c r="G7" s="17"/>
      <c r="H7" s="17"/>
      <c r="I7" s="17"/>
    </row>
    <row r="8" spans="1:12" x14ac:dyDescent="0.25">
      <c r="A8" s="51" t="s">
        <v>51</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533646</v>
      </c>
      <c r="E15" s="38">
        <v>0</v>
      </c>
      <c r="F15" s="38">
        <v>0</v>
      </c>
      <c r="G15" s="38">
        <v>0</v>
      </c>
      <c r="H15" s="38">
        <v>0</v>
      </c>
      <c r="I15" s="38">
        <f t="shared" ref="I15:I25" si="0">SUM(B15:H15)</f>
        <v>533646</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533646</v>
      </c>
      <c r="E20" s="37">
        <f t="shared" si="1"/>
        <v>0</v>
      </c>
      <c r="F20" s="37">
        <f t="shared" si="1"/>
        <v>0</v>
      </c>
      <c r="G20" s="37">
        <f t="shared" si="1"/>
        <v>0</v>
      </c>
      <c r="H20" s="37">
        <f t="shared" si="1"/>
        <v>0</v>
      </c>
      <c r="I20" s="37">
        <f t="shared" si="0"/>
        <v>533646</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0</v>
      </c>
      <c r="D23" s="38">
        <v>533646</v>
      </c>
      <c r="E23" s="38">
        <v>0</v>
      </c>
      <c r="F23" s="38">
        <v>0</v>
      </c>
      <c r="G23" s="38">
        <v>0</v>
      </c>
      <c r="H23" s="38">
        <v>0</v>
      </c>
      <c r="I23" s="38">
        <f t="shared" si="0"/>
        <v>533646</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533646</v>
      </c>
      <c r="E25" s="37">
        <f t="shared" si="2"/>
        <v>0</v>
      </c>
      <c r="F25" s="37">
        <f t="shared" si="2"/>
        <v>0</v>
      </c>
      <c r="G25" s="37">
        <f t="shared" si="2"/>
        <v>0</v>
      </c>
      <c r="H25" s="37">
        <f t="shared" si="2"/>
        <v>0</v>
      </c>
      <c r="I25" s="37">
        <f t="shared" si="0"/>
        <v>533646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50"/>
  <sheetViews>
    <sheetView view="pageBreakPreview" zoomScale="110" zoomScaleNormal="100" zoomScaleSheetLayoutView="110" workbookViewId="0">
      <selection activeCell="A8" sqref="A8:I12"/>
    </sheetView>
  </sheetViews>
  <sheetFormatPr defaultRowHeight="15" x14ac:dyDescent="0.25"/>
  <cols>
    <col min="1" max="1" width="26" style="12" customWidth="1"/>
    <col min="2" max="2" width="12.7109375" style="12" customWidth="1"/>
    <col min="3" max="3" width="12" style="12" customWidth="1"/>
    <col min="4" max="4" width="12.855468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281</v>
      </c>
      <c r="B2" s="6"/>
      <c r="D2" s="6"/>
      <c r="E2" s="6"/>
      <c r="F2" s="17"/>
      <c r="G2" s="17"/>
      <c r="H2" s="17"/>
      <c r="I2" s="17"/>
    </row>
    <row r="3" spans="1:12" ht="15.75" x14ac:dyDescent="0.25">
      <c r="A3" s="20" t="s">
        <v>303</v>
      </c>
      <c r="B3" s="3"/>
      <c r="C3" s="3"/>
      <c r="D3" s="3"/>
      <c r="E3" s="3"/>
      <c r="F3" s="17"/>
      <c r="G3" s="17"/>
      <c r="H3" s="17"/>
      <c r="I3" s="17"/>
    </row>
    <row r="4" spans="1:12" x14ac:dyDescent="0.25">
      <c r="A4" s="3" t="s">
        <v>44</v>
      </c>
      <c r="B4" s="3"/>
      <c r="C4" s="3"/>
      <c r="D4" s="3"/>
      <c r="E4" s="3"/>
      <c r="F4" s="17"/>
      <c r="G4" s="17"/>
      <c r="H4" s="17"/>
      <c r="I4" s="17"/>
    </row>
    <row r="5" spans="1:12" x14ac:dyDescent="0.25">
      <c r="A5" s="3" t="s">
        <v>134</v>
      </c>
      <c r="B5" s="3"/>
      <c r="C5" s="3"/>
      <c r="D5" s="3"/>
      <c r="E5" s="3"/>
      <c r="F5" s="17"/>
      <c r="G5" s="17"/>
      <c r="H5" s="17"/>
      <c r="I5" s="17"/>
    </row>
    <row r="6" spans="1:12" x14ac:dyDescent="0.25">
      <c r="A6" s="3" t="s">
        <v>135</v>
      </c>
      <c r="B6" s="3"/>
      <c r="C6" s="3"/>
      <c r="D6" s="3"/>
      <c r="E6" s="3"/>
      <c r="F6" s="17"/>
      <c r="G6" s="17"/>
      <c r="H6" s="17"/>
      <c r="I6" s="17"/>
    </row>
    <row r="7" spans="1:12" x14ac:dyDescent="0.25">
      <c r="A7" s="7" t="s">
        <v>9</v>
      </c>
      <c r="B7" s="6"/>
      <c r="C7" s="3"/>
      <c r="D7" s="3"/>
      <c r="E7" s="3"/>
      <c r="F7" s="17"/>
      <c r="G7" s="17"/>
      <c r="H7" s="17"/>
      <c r="I7" s="17"/>
    </row>
    <row r="8" spans="1:12" x14ac:dyDescent="0.25">
      <c r="A8" s="51" t="s">
        <v>251</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4672080</v>
      </c>
      <c r="C15" s="38">
        <v>0</v>
      </c>
      <c r="D15" s="38">
        <v>0</v>
      </c>
      <c r="E15" s="38">
        <v>0</v>
      </c>
      <c r="F15" s="38">
        <v>0</v>
      </c>
      <c r="G15" s="38">
        <v>0</v>
      </c>
      <c r="H15" s="38">
        <v>0</v>
      </c>
      <c r="I15" s="38">
        <f t="shared" ref="I15:I25" si="0">SUM(B15:H15)</f>
        <v>4672080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4672080</v>
      </c>
      <c r="C20" s="37">
        <f t="shared" si="1"/>
        <v>0</v>
      </c>
      <c r="D20" s="37">
        <f t="shared" si="1"/>
        <v>0</v>
      </c>
      <c r="E20" s="37">
        <f t="shared" si="1"/>
        <v>0</v>
      </c>
      <c r="F20" s="37">
        <f t="shared" si="1"/>
        <v>0</v>
      </c>
      <c r="G20" s="37">
        <f t="shared" si="1"/>
        <v>0</v>
      </c>
      <c r="H20" s="37">
        <f t="shared" si="1"/>
        <v>0</v>
      </c>
      <c r="I20" s="37">
        <f t="shared" si="0"/>
        <v>4672080</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47592</v>
      </c>
      <c r="C22" s="38">
        <f>420755-Table1427[[#This Row],[All Prior Fiscal Years]]</f>
        <v>373163</v>
      </c>
      <c r="D22" s="38">
        <v>0</v>
      </c>
      <c r="E22" s="38">
        <v>0</v>
      </c>
      <c r="F22" s="38">
        <v>0</v>
      </c>
      <c r="G22" s="38">
        <v>0</v>
      </c>
      <c r="H22" s="38">
        <v>0</v>
      </c>
      <c r="I22" s="38">
        <f t="shared" si="0"/>
        <v>420755</v>
      </c>
    </row>
    <row r="23" spans="1:12" x14ac:dyDescent="0.25">
      <c r="A23" s="38" t="s">
        <v>14</v>
      </c>
      <c r="B23" s="38">
        <v>0</v>
      </c>
      <c r="C23" s="38">
        <v>0</v>
      </c>
      <c r="D23" s="38">
        <v>4251325</v>
      </c>
      <c r="E23" s="38">
        <v>0</v>
      </c>
      <c r="F23" s="38">
        <v>0</v>
      </c>
      <c r="G23" s="38">
        <v>0</v>
      </c>
      <c r="H23" s="38">
        <v>0</v>
      </c>
      <c r="I23" s="38">
        <f t="shared" si="0"/>
        <v>4251325</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47592</v>
      </c>
      <c r="C25" s="37">
        <f t="shared" si="2"/>
        <v>373163</v>
      </c>
      <c r="D25" s="37">
        <f t="shared" si="2"/>
        <v>4251325</v>
      </c>
      <c r="E25" s="37">
        <f t="shared" si="2"/>
        <v>0</v>
      </c>
      <c r="F25" s="37">
        <f t="shared" si="2"/>
        <v>0</v>
      </c>
      <c r="G25" s="37">
        <f t="shared" si="2"/>
        <v>0</v>
      </c>
      <c r="H25" s="37">
        <f t="shared" si="2"/>
        <v>0</v>
      </c>
      <c r="I25" s="37">
        <f t="shared" si="0"/>
        <v>4672080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50"/>
  <sheetViews>
    <sheetView view="pageBreakPreview" zoomScaleNormal="100" zoomScaleSheetLayoutView="100" workbookViewId="0">
      <selection activeCell="B21" sqref="B21"/>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304</v>
      </c>
      <c r="B3" s="3"/>
      <c r="C3" s="3"/>
      <c r="D3" s="3"/>
      <c r="E3" s="3"/>
      <c r="F3" s="17"/>
      <c r="G3" s="17"/>
      <c r="H3" s="17"/>
      <c r="I3" s="17"/>
    </row>
    <row r="4" spans="1:12" x14ac:dyDescent="0.25">
      <c r="A4" s="3" t="s">
        <v>46</v>
      </c>
      <c r="B4" s="3"/>
      <c r="C4" s="3"/>
      <c r="D4" s="3"/>
      <c r="E4" s="3"/>
      <c r="F4" s="17"/>
      <c r="G4" s="17"/>
      <c r="H4" s="17"/>
      <c r="I4" s="17"/>
    </row>
    <row r="5" spans="1:12" x14ac:dyDescent="0.25">
      <c r="A5" s="3" t="s">
        <v>136</v>
      </c>
      <c r="B5" s="3"/>
      <c r="C5" s="3"/>
      <c r="D5" s="3"/>
      <c r="E5" s="3"/>
      <c r="F5" s="17"/>
      <c r="G5" s="17"/>
      <c r="H5" s="17"/>
      <c r="I5" s="17"/>
    </row>
    <row r="6" spans="1:12" x14ac:dyDescent="0.25">
      <c r="A6" s="3" t="s">
        <v>137</v>
      </c>
      <c r="B6" s="3"/>
      <c r="C6" s="3"/>
      <c r="D6" s="3"/>
      <c r="E6" s="3"/>
      <c r="F6" s="17"/>
      <c r="G6" s="17"/>
      <c r="H6" s="17"/>
      <c r="I6" s="17"/>
    </row>
    <row r="7" spans="1:12" x14ac:dyDescent="0.25">
      <c r="A7" s="7" t="s">
        <v>9</v>
      </c>
      <c r="B7" s="6"/>
      <c r="C7" s="3"/>
      <c r="D7" s="3"/>
      <c r="E7" s="3"/>
      <c r="F7" s="17"/>
      <c r="G7" s="17"/>
      <c r="H7" s="17"/>
      <c r="I7" s="17"/>
    </row>
    <row r="8" spans="1:12" x14ac:dyDescent="0.25">
      <c r="A8" s="51" t="s">
        <v>45</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840000</v>
      </c>
      <c r="C15" s="38">
        <v>0</v>
      </c>
      <c r="D15" s="38">
        <v>0</v>
      </c>
      <c r="E15" s="38">
        <v>0</v>
      </c>
      <c r="F15" s="38">
        <v>0</v>
      </c>
      <c r="G15" s="38">
        <v>0</v>
      </c>
      <c r="H15" s="38">
        <v>0</v>
      </c>
      <c r="I15" s="38">
        <f t="shared" ref="I15:I25" si="0">SUM(B15:H15)</f>
        <v>840000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SUM(B15:B19)</f>
        <v>840000</v>
      </c>
      <c r="C20" s="37">
        <f t="shared" ref="C20:H20" si="1">SUM(C15:C19)</f>
        <v>0</v>
      </c>
      <c r="D20" s="37">
        <f t="shared" si="1"/>
        <v>0</v>
      </c>
      <c r="E20" s="37">
        <f t="shared" si="1"/>
        <v>0</v>
      </c>
      <c r="F20" s="37">
        <f t="shared" si="1"/>
        <v>0</v>
      </c>
      <c r="G20" s="37">
        <f t="shared" si="1"/>
        <v>0</v>
      </c>
      <c r="H20" s="37">
        <f t="shared" si="1"/>
        <v>0</v>
      </c>
      <c r="I20" s="37">
        <f>I15</f>
        <v>840000</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0</v>
      </c>
      <c r="C22" s="38">
        <v>0</v>
      </c>
      <c r="D22" s="38">
        <v>0</v>
      </c>
      <c r="E22" s="38">
        <v>0</v>
      </c>
      <c r="F22" s="38">
        <v>0</v>
      </c>
      <c r="G22" s="38">
        <v>0</v>
      </c>
      <c r="H22" s="38">
        <v>0</v>
      </c>
      <c r="I22" s="38">
        <f t="shared" si="0"/>
        <v>0</v>
      </c>
    </row>
    <row r="23" spans="1:12" x14ac:dyDescent="0.25">
      <c r="A23" s="38" t="s">
        <v>14</v>
      </c>
      <c r="B23" s="38">
        <v>0</v>
      </c>
      <c r="C23" s="38">
        <v>300000</v>
      </c>
      <c r="D23" s="38">
        <v>540000</v>
      </c>
      <c r="E23" s="38">
        <v>0</v>
      </c>
      <c r="F23" s="38">
        <v>0</v>
      </c>
      <c r="G23" s="38">
        <v>0</v>
      </c>
      <c r="H23" s="38">
        <v>0</v>
      </c>
      <c r="I23" s="38">
        <f t="shared" si="0"/>
        <v>840000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300000</v>
      </c>
      <c r="D25" s="37">
        <f t="shared" si="2"/>
        <v>540000</v>
      </c>
      <c r="E25" s="37">
        <f t="shared" si="2"/>
        <v>0</v>
      </c>
      <c r="F25" s="37">
        <f t="shared" si="2"/>
        <v>0</v>
      </c>
      <c r="G25" s="37">
        <f t="shared" si="2"/>
        <v>0</v>
      </c>
      <c r="H25" s="37">
        <f t="shared" si="2"/>
        <v>0</v>
      </c>
      <c r="I25" s="37">
        <f t="shared" si="0"/>
        <v>840000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4"/>
      <c r="D30" s="24"/>
      <c r="E30" s="24"/>
      <c r="F30" s="24"/>
      <c r="G30" s="24"/>
      <c r="H30" s="24"/>
      <c r="I30" s="24"/>
    </row>
    <row r="31" spans="1:12" ht="13.5" customHeight="1" x14ac:dyDescent="0.25">
      <c r="A31" s="19"/>
      <c r="B31" s="19"/>
      <c r="C31" s="24"/>
      <c r="D31" s="24"/>
      <c r="E31" s="24"/>
      <c r="F31" s="24"/>
      <c r="G31" s="24"/>
      <c r="H31" s="24"/>
      <c r="I31" s="24"/>
    </row>
    <row r="32" spans="1:12" ht="13.5" customHeight="1" x14ac:dyDescent="0.25">
      <c r="A32" s="19"/>
      <c r="B32" s="19"/>
      <c r="C32" s="24"/>
      <c r="D32" s="24"/>
      <c r="E32" s="24"/>
      <c r="F32" s="24"/>
      <c r="G32" s="24"/>
      <c r="H32" s="24"/>
      <c r="I32" s="24"/>
    </row>
    <row r="33" spans="1:9" ht="13.5" customHeight="1" x14ac:dyDescent="0.25">
      <c r="A33" s="19"/>
      <c r="B33" s="19"/>
      <c r="C33" s="24"/>
      <c r="D33" s="24"/>
      <c r="E33" s="24"/>
      <c r="F33" s="24"/>
      <c r="G33" s="24"/>
      <c r="H33" s="24"/>
      <c r="I33" s="24"/>
    </row>
    <row r="34" spans="1:9" ht="13.5" customHeight="1" x14ac:dyDescent="0.25">
      <c r="A34" s="19"/>
      <c r="B34" s="19"/>
      <c r="C34" s="24"/>
      <c r="D34" s="24"/>
      <c r="E34" s="24"/>
      <c r="F34" s="24"/>
      <c r="G34" s="24"/>
      <c r="H34" s="24"/>
      <c r="I34" s="24"/>
    </row>
    <row r="35" spans="1:9" ht="13.5" customHeight="1" x14ac:dyDescent="0.25">
      <c r="A35" s="14"/>
      <c r="B35" s="14"/>
      <c r="C35" s="24"/>
      <c r="D35" s="24"/>
      <c r="E35" s="24"/>
      <c r="F35" s="24"/>
      <c r="G35" s="24"/>
      <c r="H35" s="24"/>
      <c r="I35" s="24"/>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4"/>
      <c r="D38" s="24"/>
      <c r="E38" s="24"/>
      <c r="F38" s="24"/>
      <c r="G38" s="24"/>
      <c r="H38" s="24"/>
      <c r="I38" s="24"/>
    </row>
    <row r="39" spans="1:9" ht="13.5" customHeight="1" x14ac:dyDescent="0.25">
      <c r="A39" s="19"/>
      <c r="B39" s="19"/>
      <c r="C39" s="24"/>
      <c r="D39" s="24"/>
      <c r="E39" s="24"/>
      <c r="F39" s="24"/>
      <c r="G39" s="24"/>
      <c r="H39" s="24"/>
      <c r="I39" s="24"/>
    </row>
    <row r="40" spans="1:9" ht="13.5" customHeight="1" x14ac:dyDescent="0.25">
      <c r="A40" s="24"/>
      <c r="B40" s="24"/>
      <c r="C40" s="24"/>
      <c r="D40" s="24"/>
      <c r="E40" s="24"/>
      <c r="F40" s="24"/>
      <c r="G40" s="24"/>
      <c r="H40" s="24"/>
      <c r="I40" s="24"/>
    </row>
    <row r="41" spans="1:9" ht="13.5" customHeight="1" x14ac:dyDescent="0.25">
      <c r="A41" s="24"/>
      <c r="B41" s="24"/>
      <c r="C41" s="24"/>
      <c r="D41" s="24"/>
      <c r="E41" s="24"/>
      <c r="F41" s="24"/>
      <c r="G41" s="24"/>
      <c r="H41" s="24"/>
      <c r="I41" s="24"/>
    </row>
    <row r="42" spans="1:9" ht="13.5" customHeight="1" x14ac:dyDescent="0.25">
      <c r="A42" s="24"/>
      <c r="B42" s="24"/>
      <c r="C42" s="24"/>
      <c r="D42" s="24"/>
      <c r="E42" s="24"/>
      <c r="F42" s="24"/>
      <c r="G42" s="24"/>
      <c r="H42" s="24"/>
      <c r="I42" s="24"/>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4"/>
      <c r="E45" s="24"/>
      <c r="F45" s="24"/>
      <c r="G45" s="24"/>
      <c r="H45" s="24"/>
      <c r="I45" s="24"/>
    </row>
    <row r="46" spans="1:9" ht="13.5" customHeight="1" x14ac:dyDescent="0.25">
      <c r="A46" s="19"/>
      <c r="B46" s="19"/>
      <c r="C46" s="19"/>
      <c r="D46" s="24"/>
      <c r="E46" s="24"/>
      <c r="F46" s="24"/>
      <c r="G46" s="24"/>
      <c r="H46" s="24"/>
      <c r="I46" s="24"/>
    </row>
    <row r="47" spans="1:9" ht="13.5" customHeight="1" x14ac:dyDescent="0.25">
      <c r="A47" s="19"/>
      <c r="B47" s="19"/>
      <c r="C47" s="19"/>
      <c r="D47" s="24"/>
      <c r="E47" s="24"/>
      <c r="F47" s="24"/>
      <c r="G47" s="24"/>
      <c r="H47" s="24"/>
      <c r="I47" s="24"/>
    </row>
    <row r="48" spans="1:9" ht="13.5" customHeight="1" x14ac:dyDescent="0.25">
      <c r="A48" s="52"/>
      <c r="B48" s="52"/>
      <c r="C48" s="52"/>
      <c r="D48" s="24"/>
      <c r="E48" s="24"/>
      <c r="F48" s="24"/>
      <c r="G48" s="24"/>
      <c r="H48" s="24"/>
      <c r="I48" s="24"/>
    </row>
    <row r="49" spans="1:9" ht="13.5" customHeight="1" x14ac:dyDescent="0.25">
      <c r="A49" s="52"/>
      <c r="B49" s="52"/>
      <c r="C49" s="52"/>
      <c r="D49" s="24"/>
      <c r="E49" s="24"/>
      <c r="F49" s="24"/>
      <c r="G49" s="24"/>
      <c r="H49" s="24"/>
      <c r="I49" s="24"/>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view="pageBreakPreview" zoomScale="110" zoomScaleNormal="100" zoomScaleSheetLayoutView="110" workbookViewId="0">
      <selection activeCell="A8" sqref="A8:I12"/>
    </sheetView>
  </sheetViews>
  <sheetFormatPr defaultColWidth="8.85546875" defaultRowHeight="15" x14ac:dyDescent="0.25"/>
  <cols>
    <col min="1" max="1" width="28" style="12" customWidth="1"/>
    <col min="2" max="2" width="10.42578125" style="12" customWidth="1"/>
    <col min="3" max="3" width="12" style="12" customWidth="1"/>
    <col min="4" max="4" width="12.7109375" style="12" customWidth="1"/>
    <col min="5" max="5" width="11.28515625" style="12" customWidth="1"/>
    <col min="6" max="6" width="12.5703125" style="12" customWidth="1"/>
    <col min="7" max="7" width="9.7109375" style="12" customWidth="1"/>
    <col min="8" max="8" width="11.140625"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260</v>
      </c>
      <c r="B3" s="3"/>
      <c r="C3" s="3"/>
      <c r="D3" s="3"/>
      <c r="E3" s="3"/>
      <c r="F3" s="17"/>
      <c r="G3" s="17"/>
      <c r="H3" s="17"/>
      <c r="I3" s="17"/>
    </row>
    <row r="4" spans="1:12" x14ac:dyDescent="0.25">
      <c r="A4" s="3" t="s">
        <v>201</v>
      </c>
      <c r="B4" s="3"/>
      <c r="C4" s="3"/>
      <c r="D4" s="3"/>
      <c r="E4" s="3"/>
      <c r="F4" s="17"/>
      <c r="G4" s="17"/>
      <c r="H4" s="17"/>
      <c r="I4" s="17"/>
    </row>
    <row r="5" spans="1:12" x14ac:dyDescent="0.25">
      <c r="A5" s="3" t="s">
        <v>77</v>
      </c>
      <c r="B5" s="3"/>
      <c r="C5" s="3"/>
      <c r="D5" s="3"/>
      <c r="E5" s="3"/>
      <c r="F5" s="17"/>
      <c r="G5" s="17"/>
      <c r="H5" s="17"/>
      <c r="I5" s="17"/>
    </row>
    <row r="6" spans="1:12" x14ac:dyDescent="0.25">
      <c r="A6" s="3" t="s">
        <v>78</v>
      </c>
      <c r="B6" s="3"/>
      <c r="C6" s="3"/>
      <c r="D6" s="3"/>
      <c r="E6" s="3"/>
      <c r="F6" s="17"/>
      <c r="G6" s="17"/>
      <c r="H6" s="17"/>
      <c r="I6" s="17"/>
    </row>
    <row r="7" spans="1:12" x14ac:dyDescent="0.25">
      <c r="A7" s="7" t="s">
        <v>9</v>
      </c>
      <c r="B7" s="6"/>
      <c r="C7" s="3"/>
      <c r="D7" s="3"/>
      <c r="E7" s="3"/>
      <c r="F7" s="17"/>
      <c r="G7" s="17"/>
      <c r="H7" s="17"/>
      <c r="I7" s="17"/>
    </row>
    <row r="8" spans="1:12" x14ac:dyDescent="0.25">
      <c r="A8" s="51" t="s">
        <v>202</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38.2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250000</v>
      </c>
      <c r="C15" s="38">
        <v>1500000</v>
      </c>
      <c r="D15" s="38">
        <v>1100000</v>
      </c>
      <c r="E15" s="38">
        <v>300000</v>
      </c>
      <c r="F15" s="38">
        <v>200000</v>
      </c>
      <c r="G15" s="38">
        <v>0</v>
      </c>
      <c r="H15" s="38">
        <v>0</v>
      </c>
      <c r="I15" s="38">
        <f t="shared" ref="I15:I25" si="0">SUM(B15:H15)</f>
        <v>3350000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250000</v>
      </c>
      <c r="C20" s="37">
        <f t="shared" si="1"/>
        <v>1500000</v>
      </c>
      <c r="D20" s="37">
        <f t="shared" si="1"/>
        <v>1100000</v>
      </c>
      <c r="E20" s="37">
        <f t="shared" si="1"/>
        <v>300000</v>
      </c>
      <c r="F20" s="37">
        <f t="shared" si="1"/>
        <v>200000</v>
      </c>
      <c r="G20" s="37">
        <f t="shared" si="1"/>
        <v>0</v>
      </c>
      <c r="H20" s="37">
        <f t="shared" si="1"/>
        <v>0</v>
      </c>
      <c r="I20" s="37">
        <f t="shared" si="0"/>
        <v>3350000</v>
      </c>
    </row>
    <row r="21" spans="1:11" ht="15" customHeight="1" x14ac:dyDescent="0.25">
      <c r="A21" s="38" t="s">
        <v>16</v>
      </c>
      <c r="B21" s="38">
        <v>0</v>
      </c>
      <c r="C21" s="38">
        <v>8450</v>
      </c>
      <c r="D21" s="38">
        <v>300000</v>
      </c>
      <c r="E21" s="38">
        <v>50000</v>
      </c>
      <c r="F21" s="38">
        <v>0</v>
      </c>
      <c r="G21" s="38">
        <v>0</v>
      </c>
      <c r="H21" s="38">
        <v>0</v>
      </c>
      <c r="I21" s="38">
        <f t="shared" si="0"/>
        <v>358450</v>
      </c>
    </row>
    <row r="22" spans="1:11" x14ac:dyDescent="0.25">
      <c r="A22" s="38" t="s">
        <v>13</v>
      </c>
      <c r="B22" s="38">
        <v>0</v>
      </c>
      <c r="C22" s="38">
        <v>60775</v>
      </c>
      <c r="D22" s="38">
        <v>200000</v>
      </c>
      <c r="E22" s="38">
        <v>60000</v>
      </c>
      <c r="F22" s="38">
        <v>10000</v>
      </c>
      <c r="G22" s="38">
        <v>0</v>
      </c>
      <c r="H22" s="38">
        <v>0</v>
      </c>
      <c r="I22" s="38">
        <f t="shared" si="0"/>
        <v>330775</v>
      </c>
    </row>
    <row r="23" spans="1:11" x14ac:dyDescent="0.25">
      <c r="A23" s="38" t="s">
        <v>14</v>
      </c>
      <c r="B23" s="38">
        <v>0</v>
      </c>
      <c r="C23" s="38">
        <v>0</v>
      </c>
      <c r="D23" s="38">
        <v>1280775</v>
      </c>
      <c r="E23" s="38">
        <v>90000</v>
      </c>
      <c r="F23" s="38">
        <v>1290000</v>
      </c>
      <c r="G23" s="38">
        <v>0</v>
      </c>
      <c r="H23" s="38">
        <v>0</v>
      </c>
      <c r="I23" s="38">
        <f t="shared" si="0"/>
        <v>2660775</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69225</v>
      </c>
      <c r="D25" s="37">
        <f t="shared" si="2"/>
        <v>1780775</v>
      </c>
      <c r="E25" s="37">
        <f t="shared" si="2"/>
        <v>200000</v>
      </c>
      <c r="F25" s="37">
        <f t="shared" si="2"/>
        <v>1300000</v>
      </c>
      <c r="G25" s="37">
        <f t="shared" si="2"/>
        <v>0</v>
      </c>
      <c r="H25" s="37">
        <f t="shared" si="2"/>
        <v>0</v>
      </c>
      <c r="I25" s="37">
        <f t="shared" si="0"/>
        <v>3350000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305</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138</v>
      </c>
      <c r="B6" s="3"/>
      <c r="C6" s="3"/>
      <c r="D6" s="3"/>
      <c r="E6" s="3"/>
      <c r="F6" s="17"/>
      <c r="G6" s="17"/>
      <c r="H6" s="17"/>
      <c r="I6" s="17"/>
    </row>
    <row r="7" spans="1:12" x14ac:dyDescent="0.25">
      <c r="A7" s="7" t="s">
        <v>9</v>
      </c>
      <c r="B7" s="6"/>
      <c r="C7" s="3"/>
      <c r="D7" s="3"/>
      <c r="E7" s="3"/>
      <c r="F7" s="17"/>
      <c r="G7" s="17"/>
      <c r="H7" s="17"/>
      <c r="I7" s="17"/>
    </row>
    <row r="8" spans="1:12" x14ac:dyDescent="0.25">
      <c r="A8" s="51" t="s">
        <v>241</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41.2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281</v>
      </c>
      <c r="B2" s="6"/>
      <c r="C2" s="6"/>
      <c r="D2" s="6"/>
      <c r="F2" s="17"/>
      <c r="G2" s="17"/>
      <c r="H2" s="17"/>
      <c r="I2" s="17"/>
    </row>
    <row r="3" spans="1:12" ht="15.75" x14ac:dyDescent="0.25">
      <c r="A3" s="20" t="s">
        <v>306</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139</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50"/>
  <sheetViews>
    <sheetView view="pageBreakPreview" zoomScaleNormal="100" zoomScaleSheetLayoutView="100" workbookViewId="0">
      <selection activeCell="A30" sqref="A29:A30"/>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307</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140</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308</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141</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309</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142</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281</v>
      </c>
      <c r="B2" s="6"/>
      <c r="C2" s="6"/>
      <c r="D2" s="6"/>
      <c r="F2" s="17"/>
      <c r="G2" s="17"/>
      <c r="H2" s="17"/>
      <c r="I2" s="17"/>
    </row>
    <row r="3" spans="1:12" ht="15.75" x14ac:dyDescent="0.25">
      <c r="A3" s="20" t="s">
        <v>310</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143</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311</v>
      </c>
      <c r="B3" s="3"/>
      <c r="C3" s="3"/>
      <c r="D3" s="3"/>
      <c r="E3" s="3"/>
      <c r="F3" s="17"/>
      <c r="G3" s="17"/>
      <c r="H3" s="17"/>
      <c r="I3" s="17"/>
    </row>
    <row r="4" spans="1:12" x14ac:dyDescent="0.25">
      <c r="A4" s="3" t="s">
        <v>64</v>
      </c>
      <c r="B4" s="3"/>
      <c r="C4" s="3"/>
      <c r="D4" s="3"/>
      <c r="E4" s="3"/>
      <c r="F4" s="17"/>
      <c r="G4" s="17"/>
      <c r="H4" s="17"/>
      <c r="I4" s="17"/>
    </row>
    <row r="5" spans="1:12" x14ac:dyDescent="0.25">
      <c r="A5" s="3" t="s">
        <v>89</v>
      </c>
      <c r="B5" s="3"/>
      <c r="C5" s="3"/>
      <c r="D5" s="3"/>
      <c r="E5" s="3"/>
      <c r="F5" s="17"/>
      <c r="G5" s="17"/>
      <c r="H5" s="17"/>
      <c r="I5" s="17"/>
    </row>
    <row r="6" spans="1:12" x14ac:dyDescent="0.25">
      <c r="A6" s="3" t="s">
        <v>144</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175000</v>
      </c>
      <c r="E15" s="38">
        <v>0</v>
      </c>
      <c r="F15" s="38">
        <v>0</v>
      </c>
      <c r="G15" s="38">
        <v>0</v>
      </c>
      <c r="H15" s="38">
        <v>0</v>
      </c>
      <c r="I15" s="38">
        <f t="shared" ref="I15:I25" si="0">SUM(B15:H15)</f>
        <v>175000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175000</v>
      </c>
      <c r="E20" s="37">
        <f t="shared" si="1"/>
        <v>0</v>
      </c>
      <c r="F20" s="37">
        <f t="shared" si="1"/>
        <v>0</v>
      </c>
      <c r="G20" s="37">
        <f t="shared" si="1"/>
        <v>0</v>
      </c>
      <c r="H20" s="37">
        <f t="shared" si="1"/>
        <v>0</v>
      </c>
      <c r="I20" s="37">
        <f t="shared" si="0"/>
        <v>175000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40000</v>
      </c>
      <c r="E22" s="38">
        <v>0</v>
      </c>
      <c r="F22" s="38">
        <v>0</v>
      </c>
      <c r="G22" s="38">
        <v>0</v>
      </c>
      <c r="H22" s="38">
        <v>0</v>
      </c>
      <c r="I22" s="38">
        <f t="shared" si="0"/>
        <v>40000</v>
      </c>
    </row>
    <row r="23" spans="1:12" x14ac:dyDescent="0.25">
      <c r="A23" s="38" t="s">
        <v>14</v>
      </c>
      <c r="B23" s="38">
        <v>0</v>
      </c>
      <c r="C23" s="38">
        <v>0</v>
      </c>
      <c r="D23" s="38">
        <v>125000</v>
      </c>
      <c r="E23" s="38"/>
      <c r="F23" s="38">
        <v>0</v>
      </c>
      <c r="G23" s="38">
        <v>0</v>
      </c>
      <c r="H23" s="38">
        <v>0</v>
      </c>
      <c r="I23" s="38">
        <f t="shared" si="0"/>
        <v>125000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175000</v>
      </c>
      <c r="E25" s="37">
        <f t="shared" si="2"/>
        <v>0</v>
      </c>
      <c r="F25" s="37">
        <f t="shared" si="2"/>
        <v>0</v>
      </c>
      <c r="G25" s="37">
        <f t="shared" si="2"/>
        <v>0</v>
      </c>
      <c r="H25" s="37">
        <f t="shared" si="2"/>
        <v>0</v>
      </c>
      <c r="I25" s="37">
        <f t="shared" si="0"/>
        <v>175000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312</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145</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100000</v>
      </c>
      <c r="C15" s="38"/>
      <c r="D15" s="38"/>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100000</v>
      </c>
      <c r="C20" s="37">
        <f t="shared" si="1"/>
        <v>0</v>
      </c>
      <c r="D20" s="37">
        <f t="shared" si="1"/>
        <v>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c r="E21" s="38">
        <v>0</v>
      </c>
      <c r="F21" s="38">
        <v>0</v>
      </c>
      <c r="G21" s="38">
        <v>0</v>
      </c>
      <c r="H21" s="38">
        <v>0</v>
      </c>
      <c r="I21" s="38">
        <f t="shared" si="0"/>
        <v>0</v>
      </c>
    </row>
    <row r="22" spans="1:12" x14ac:dyDescent="0.25">
      <c r="A22" s="38" t="s">
        <v>13</v>
      </c>
      <c r="B22" s="38">
        <v>0</v>
      </c>
      <c r="C22" s="38">
        <v>10000</v>
      </c>
      <c r="D22" s="38">
        <v>10000</v>
      </c>
      <c r="E22" s="38">
        <v>0</v>
      </c>
      <c r="F22" s="38">
        <v>0</v>
      </c>
      <c r="G22" s="38">
        <v>0</v>
      </c>
      <c r="H22" s="38">
        <v>0</v>
      </c>
      <c r="I22" s="38">
        <f t="shared" si="0"/>
        <v>20000</v>
      </c>
    </row>
    <row r="23" spans="1:12" x14ac:dyDescent="0.25">
      <c r="A23" s="38" t="s">
        <v>14</v>
      </c>
      <c r="B23" s="38">
        <v>0</v>
      </c>
      <c r="C23" s="38"/>
      <c r="D23" s="38">
        <v>80000</v>
      </c>
      <c r="E23" s="38"/>
      <c r="F23" s="38">
        <v>0</v>
      </c>
      <c r="G23" s="38">
        <v>0</v>
      </c>
      <c r="H23" s="38">
        <v>0</v>
      </c>
      <c r="I23" s="38">
        <f t="shared" si="0"/>
        <v>80000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10000</v>
      </c>
      <c r="D25" s="37">
        <f t="shared" si="2"/>
        <v>90000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313</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146</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314</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147</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4"/>
  <sheetViews>
    <sheetView view="pageBreakPreview" zoomScaleNormal="100" zoomScaleSheetLayoutView="100" workbookViewId="0">
      <selection activeCell="Q30" sqref="Q30"/>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261</v>
      </c>
      <c r="B3" s="3"/>
      <c r="C3" s="3"/>
      <c r="D3" s="3"/>
      <c r="E3" s="3"/>
      <c r="F3" s="17"/>
      <c r="G3" s="17"/>
      <c r="H3" s="17"/>
      <c r="I3" s="17"/>
    </row>
    <row r="4" spans="1:12" x14ac:dyDescent="0.25">
      <c r="A4" s="3" t="s">
        <v>203</v>
      </c>
      <c r="B4" s="3"/>
      <c r="C4" s="3"/>
      <c r="D4" s="3"/>
      <c r="E4" s="3"/>
      <c r="F4" s="17"/>
      <c r="G4" s="17"/>
      <c r="H4" s="17"/>
      <c r="I4" s="17"/>
    </row>
    <row r="5" spans="1:12" x14ac:dyDescent="0.25">
      <c r="A5" s="3" t="s">
        <v>79</v>
      </c>
      <c r="B5" s="3"/>
      <c r="C5" s="3"/>
      <c r="D5" s="3"/>
      <c r="E5" s="3"/>
      <c r="F5" s="17"/>
      <c r="G5" s="17"/>
      <c r="H5" s="17"/>
      <c r="I5" s="17"/>
    </row>
    <row r="6" spans="1:12" x14ac:dyDescent="0.25">
      <c r="A6" s="3" t="s">
        <v>80</v>
      </c>
      <c r="B6" s="3"/>
      <c r="C6" s="3"/>
      <c r="D6" s="3"/>
      <c r="E6" s="3"/>
      <c r="F6" s="17"/>
      <c r="G6" s="17"/>
      <c r="H6" s="17"/>
      <c r="I6" s="17"/>
    </row>
    <row r="7" spans="1:12" x14ac:dyDescent="0.25">
      <c r="A7" s="7" t="s">
        <v>9</v>
      </c>
      <c r="B7" s="6"/>
      <c r="C7" s="3"/>
      <c r="D7" s="3"/>
      <c r="E7" s="3"/>
      <c r="F7" s="17"/>
      <c r="G7" s="17"/>
      <c r="H7" s="17"/>
      <c r="I7" s="17"/>
    </row>
    <row r="8" spans="1:12" x14ac:dyDescent="0.25">
      <c r="A8" s="51" t="s">
        <v>373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2.2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150599</v>
      </c>
      <c r="C15" s="38">
        <v>0</v>
      </c>
      <c r="D15" s="38">
        <v>0</v>
      </c>
      <c r="E15" s="38">
        <v>0</v>
      </c>
      <c r="F15" s="38">
        <v>0</v>
      </c>
      <c r="G15" s="38">
        <v>0</v>
      </c>
      <c r="H15" s="38">
        <v>0</v>
      </c>
      <c r="I15" s="38">
        <f t="shared" ref="I15:I25" si="0">SUM(B15:H15)</f>
        <v>150599</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286640</v>
      </c>
      <c r="C18" s="38">
        <v>0</v>
      </c>
      <c r="D18" s="38">
        <v>0</v>
      </c>
      <c r="E18" s="38">
        <v>0</v>
      </c>
      <c r="F18" s="38">
        <v>0</v>
      </c>
      <c r="G18" s="38">
        <v>0</v>
      </c>
      <c r="H18" s="38">
        <v>0</v>
      </c>
      <c r="I18" s="38">
        <f t="shared" si="0"/>
        <v>286640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437239</v>
      </c>
      <c r="C20" s="37">
        <f t="shared" si="1"/>
        <v>0</v>
      </c>
      <c r="D20" s="37">
        <f t="shared" si="1"/>
        <v>0</v>
      </c>
      <c r="E20" s="37">
        <f t="shared" si="1"/>
        <v>0</v>
      </c>
      <c r="F20" s="37">
        <f t="shared" si="1"/>
        <v>0</v>
      </c>
      <c r="G20" s="37">
        <f t="shared" si="1"/>
        <v>0</v>
      </c>
      <c r="H20" s="37">
        <f t="shared" si="1"/>
        <v>0</v>
      </c>
      <c r="I20" s="37">
        <f t="shared" si="0"/>
        <v>437239</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31991</v>
      </c>
      <c r="C22" s="38">
        <v>5968</v>
      </c>
      <c r="D22" s="38">
        <v>0</v>
      </c>
      <c r="E22" s="38">
        <v>0</v>
      </c>
      <c r="F22" s="38">
        <v>0</v>
      </c>
      <c r="G22" s="38">
        <v>0</v>
      </c>
      <c r="H22" s="38">
        <v>0</v>
      </c>
      <c r="I22" s="38">
        <f t="shared" si="0"/>
        <v>37959</v>
      </c>
    </row>
    <row r="23" spans="1:11" x14ac:dyDescent="0.25">
      <c r="A23" s="38" t="s">
        <v>14</v>
      </c>
      <c r="B23" s="38">
        <v>0</v>
      </c>
      <c r="C23" s="38">
        <v>0</v>
      </c>
      <c r="D23" s="38">
        <v>399280</v>
      </c>
      <c r="E23" s="38">
        <v>0</v>
      </c>
      <c r="F23" s="38">
        <v>0</v>
      </c>
      <c r="G23" s="38">
        <v>0</v>
      </c>
      <c r="H23" s="38">
        <v>0</v>
      </c>
      <c r="I23" s="38">
        <f t="shared" si="0"/>
        <v>399280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31991</v>
      </c>
      <c r="C25" s="37">
        <f t="shared" si="2"/>
        <v>5968</v>
      </c>
      <c r="D25" s="37">
        <f t="shared" si="2"/>
        <v>399280</v>
      </c>
      <c r="E25" s="37">
        <f t="shared" si="2"/>
        <v>0</v>
      </c>
      <c r="F25" s="37">
        <f t="shared" si="2"/>
        <v>0</v>
      </c>
      <c r="G25" s="37">
        <f t="shared" si="2"/>
        <v>0</v>
      </c>
      <c r="H25" s="37">
        <f t="shared" si="2"/>
        <v>0</v>
      </c>
      <c r="I25" s="37">
        <f t="shared" si="0"/>
        <v>437239</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315</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148</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316</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149</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317</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150</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318</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151</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50"/>
  <sheetViews>
    <sheetView view="pageBreakPreview" zoomScaleNormal="100" zoomScaleSheetLayoutView="100" workbookViewId="0">
      <selection activeCell="K30" sqref="K30"/>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319</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152</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320</v>
      </c>
      <c r="B3" s="3"/>
      <c r="C3" s="3"/>
      <c r="D3" s="3"/>
      <c r="E3" s="3"/>
      <c r="F3" s="17"/>
      <c r="G3" s="17"/>
      <c r="H3" s="17"/>
      <c r="I3" s="17"/>
    </row>
    <row r="4" spans="1:12" x14ac:dyDescent="0.25">
      <c r="A4" s="3" t="s">
        <v>65</v>
      </c>
      <c r="B4" s="3"/>
      <c r="C4" s="3"/>
      <c r="D4" s="3"/>
      <c r="E4" s="3"/>
      <c r="F4" s="17"/>
      <c r="G4" s="17"/>
      <c r="H4" s="17"/>
      <c r="I4" s="17"/>
    </row>
    <row r="5" spans="1:12" x14ac:dyDescent="0.25">
      <c r="A5" s="3" t="s">
        <v>89</v>
      </c>
      <c r="B5" s="3"/>
      <c r="C5" s="3"/>
      <c r="D5" s="3"/>
      <c r="E5" s="3"/>
      <c r="F5" s="17"/>
      <c r="G5" s="17"/>
      <c r="H5" s="17"/>
      <c r="I5" s="17"/>
    </row>
    <row r="6" spans="1:12" x14ac:dyDescent="0.25">
      <c r="A6" s="3" t="s">
        <v>153</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275000</v>
      </c>
      <c r="E15" s="38">
        <v>0</v>
      </c>
      <c r="F15" s="38">
        <v>0</v>
      </c>
      <c r="G15" s="38">
        <v>0</v>
      </c>
      <c r="H15" s="38">
        <v>0</v>
      </c>
      <c r="I15" s="38">
        <f t="shared" ref="I15:I25" si="0">SUM(B15:H15)</f>
        <v>275000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275000</v>
      </c>
      <c r="E20" s="37">
        <f t="shared" si="1"/>
        <v>0</v>
      </c>
      <c r="F20" s="37">
        <f t="shared" si="1"/>
        <v>0</v>
      </c>
      <c r="G20" s="37">
        <f t="shared" si="1"/>
        <v>0</v>
      </c>
      <c r="H20" s="37">
        <f t="shared" si="1"/>
        <v>0</v>
      </c>
      <c r="I20" s="37">
        <f t="shared" si="0"/>
        <v>275000</v>
      </c>
    </row>
    <row r="21" spans="1:12" ht="15" customHeight="1" x14ac:dyDescent="0.25">
      <c r="A21" s="38" t="s">
        <v>16</v>
      </c>
      <c r="B21" s="38">
        <v>0</v>
      </c>
      <c r="C21" s="38">
        <v>0</v>
      </c>
      <c r="D21" s="38">
        <v>20000</v>
      </c>
      <c r="E21" s="38">
        <v>0</v>
      </c>
      <c r="F21" s="38">
        <v>0</v>
      </c>
      <c r="G21" s="38">
        <v>0</v>
      </c>
      <c r="H21" s="38">
        <v>0</v>
      </c>
      <c r="I21" s="38">
        <f t="shared" si="0"/>
        <v>20000</v>
      </c>
    </row>
    <row r="22" spans="1:12" x14ac:dyDescent="0.25">
      <c r="A22" s="38" t="s">
        <v>13</v>
      </c>
      <c r="B22" s="38">
        <v>0</v>
      </c>
      <c r="C22" s="38">
        <v>0</v>
      </c>
      <c r="D22" s="38">
        <v>50000</v>
      </c>
      <c r="E22" s="38">
        <v>0</v>
      </c>
      <c r="F22" s="38">
        <v>0</v>
      </c>
      <c r="G22" s="38">
        <v>0</v>
      </c>
      <c r="H22" s="38">
        <v>0</v>
      </c>
      <c r="I22" s="38">
        <f t="shared" si="0"/>
        <v>50000</v>
      </c>
    </row>
    <row r="23" spans="1:12" x14ac:dyDescent="0.25">
      <c r="A23" s="38" t="s">
        <v>14</v>
      </c>
      <c r="B23" s="38">
        <v>0</v>
      </c>
      <c r="C23" s="38">
        <v>0</v>
      </c>
      <c r="D23" s="38">
        <v>205000</v>
      </c>
      <c r="E23" s="38"/>
      <c r="F23" s="38">
        <v>0</v>
      </c>
      <c r="G23" s="38">
        <v>0</v>
      </c>
      <c r="H23" s="38">
        <v>0</v>
      </c>
      <c r="I23" s="38">
        <f t="shared" si="0"/>
        <v>205000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275000</v>
      </c>
      <c r="E25" s="37">
        <f t="shared" si="2"/>
        <v>0</v>
      </c>
      <c r="F25" s="37">
        <f t="shared" si="2"/>
        <v>0</v>
      </c>
      <c r="G25" s="37">
        <f t="shared" si="2"/>
        <v>0</v>
      </c>
      <c r="H25" s="37">
        <f t="shared" si="2"/>
        <v>0</v>
      </c>
      <c r="I25" s="37">
        <f t="shared" si="0"/>
        <v>275000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321</v>
      </c>
      <c r="B3" s="3"/>
      <c r="C3" s="3"/>
      <c r="D3" s="3"/>
      <c r="E3" s="3"/>
      <c r="F3" s="17"/>
      <c r="G3" s="17"/>
      <c r="H3" s="17"/>
      <c r="I3" s="17"/>
    </row>
    <row r="4" spans="1:12" x14ac:dyDescent="0.25">
      <c r="A4" s="3" t="s">
        <v>66</v>
      </c>
      <c r="B4" s="3"/>
      <c r="C4" s="3"/>
      <c r="D4" s="3"/>
      <c r="E4" s="3"/>
      <c r="F4" s="17"/>
      <c r="G4" s="17"/>
      <c r="H4" s="17"/>
      <c r="I4" s="17"/>
    </row>
    <row r="5" spans="1:12" x14ac:dyDescent="0.25">
      <c r="A5" s="3" t="s">
        <v>89</v>
      </c>
      <c r="B5" s="3"/>
      <c r="C5" s="3"/>
      <c r="D5" s="3"/>
      <c r="E5" s="3"/>
      <c r="F5" s="17"/>
      <c r="G5" s="17"/>
      <c r="H5" s="17"/>
      <c r="I5" s="17"/>
    </row>
    <row r="6" spans="1:12" x14ac:dyDescent="0.25">
      <c r="A6" s="3" t="s">
        <v>154</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225000</v>
      </c>
      <c r="E15" s="38">
        <v>0</v>
      </c>
      <c r="F15" s="38">
        <v>0</v>
      </c>
      <c r="G15" s="38">
        <v>0</v>
      </c>
      <c r="H15" s="38">
        <v>0</v>
      </c>
      <c r="I15" s="38">
        <f t="shared" ref="I15:I25" si="0">SUM(B15:H15)</f>
        <v>225000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225000</v>
      </c>
      <c r="E20" s="37">
        <f t="shared" si="1"/>
        <v>0</v>
      </c>
      <c r="F20" s="37">
        <f t="shared" si="1"/>
        <v>0</v>
      </c>
      <c r="G20" s="37">
        <f t="shared" si="1"/>
        <v>0</v>
      </c>
      <c r="H20" s="37">
        <f t="shared" si="1"/>
        <v>0</v>
      </c>
      <c r="I20" s="37">
        <f t="shared" si="0"/>
        <v>225000</v>
      </c>
    </row>
    <row r="21" spans="1:12" ht="15" customHeight="1" x14ac:dyDescent="0.25">
      <c r="A21" s="38" t="s">
        <v>16</v>
      </c>
      <c r="B21" s="38">
        <v>0</v>
      </c>
      <c r="C21" s="38">
        <v>0</v>
      </c>
      <c r="D21" s="38">
        <v>15000</v>
      </c>
      <c r="E21" s="38">
        <v>0</v>
      </c>
      <c r="F21" s="38">
        <v>0</v>
      </c>
      <c r="G21" s="38">
        <v>0</v>
      </c>
      <c r="H21" s="38">
        <v>0</v>
      </c>
      <c r="I21" s="38">
        <f t="shared" si="0"/>
        <v>15000</v>
      </c>
    </row>
    <row r="22" spans="1:12" x14ac:dyDescent="0.25">
      <c r="A22" s="38" t="s">
        <v>13</v>
      </c>
      <c r="B22" s="38">
        <v>0</v>
      </c>
      <c r="C22" s="38">
        <v>0</v>
      </c>
      <c r="D22" s="38">
        <v>45000</v>
      </c>
      <c r="E22" s="38">
        <v>0</v>
      </c>
      <c r="F22" s="38">
        <v>0</v>
      </c>
      <c r="G22" s="38">
        <v>0</v>
      </c>
      <c r="H22" s="38">
        <v>0</v>
      </c>
      <c r="I22" s="38">
        <f t="shared" si="0"/>
        <v>45000</v>
      </c>
    </row>
    <row r="23" spans="1:12" x14ac:dyDescent="0.25">
      <c r="A23" s="38" t="s">
        <v>14</v>
      </c>
      <c r="B23" s="38">
        <v>0</v>
      </c>
      <c r="C23" s="38">
        <v>0</v>
      </c>
      <c r="D23" s="38">
        <v>165000</v>
      </c>
      <c r="E23" s="38"/>
      <c r="F23" s="38">
        <v>0</v>
      </c>
      <c r="G23" s="38">
        <v>0</v>
      </c>
      <c r="H23" s="38">
        <v>0</v>
      </c>
      <c r="I23" s="38">
        <f t="shared" si="0"/>
        <v>165000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225000</v>
      </c>
      <c r="E25" s="37">
        <f t="shared" si="2"/>
        <v>0</v>
      </c>
      <c r="F25" s="37">
        <f t="shared" si="2"/>
        <v>0</v>
      </c>
      <c r="G25" s="37">
        <f t="shared" si="2"/>
        <v>0</v>
      </c>
      <c r="H25" s="37">
        <f t="shared" si="2"/>
        <v>0</v>
      </c>
      <c r="I25" s="37">
        <f t="shared" si="0"/>
        <v>225000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322</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155</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323</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156</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324</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157</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
  <sheetViews>
    <sheetView view="pageBreakPreview" zoomScaleNormal="100" zoomScaleSheetLayoutView="10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262</v>
      </c>
      <c r="B3" s="3"/>
      <c r="C3" s="3"/>
      <c r="D3" s="3"/>
      <c r="E3" s="3"/>
      <c r="F3" s="17"/>
      <c r="G3" s="17"/>
      <c r="H3" s="17"/>
      <c r="I3" s="17"/>
    </row>
    <row r="4" spans="1:12" x14ac:dyDescent="0.25">
      <c r="A4" s="3" t="s">
        <v>204</v>
      </c>
      <c r="B4" s="3"/>
      <c r="C4" s="3"/>
      <c r="D4" s="3"/>
      <c r="E4" s="3"/>
      <c r="F4" s="17"/>
      <c r="G4" s="17"/>
      <c r="H4" s="17"/>
      <c r="I4" s="17"/>
    </row>
    <row r="5" spans="1:12" x14ac:dyDescent="0.25">
      <c r="A5" s="3" t="s">
        <v>79</v>
      </c>
      <c r="B5" s="3"/>
      <c r="C5" s="3"/>
      <c r="D5" s="3"/>
      <c r="E5" s="3"/>
      <c r="F5" s="17"/>
      <c r="G5" s="17"/>
      <c r="H5" s="17"/>
      <c r="I5" s="17"/>
    </row>
    <row r="6" spans="1:12" x14ac:dyDescent="0.25">
      <c r="A6" s="3" t="s">
        <v>81</v>
      </c>
      <c r="B6" s="3"/>
      <c r="C6" s="3"/>
      <c r="D6" s="3"/>
      <c r="E6" s="3"/>
      <c r="F6" s="17"/>
      <c r="G6" s="17"/>
      <c r="H6" s="17"/>
      <c r="I6" s="17"/>
    </row>
    <row r="7" spans="1:12" x14ac:dyDescent="0.25">
      <c r="A7" s="7" t="s">
        <v>9</v>
      </c>
      <c r="B7" s="6"/>
      <c r="C7" s="3"/>
      <c r="D7" s="3"/>
      <c r="E7" s="3"/>
      <c r="F7" s="17"/>
      <c r="G7" s="17"/>
      <c r="H7" s="17"/>
      <c r="I7" s="17"/>
    </row>
    <row r="8" spans="1:12" x14ac:dyDescent="0.25">
      <c r="A8" s="51" t="s">
        <v>373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35.25" customHeight="1" x14ac:dyDescent="0.25">
      <c r="A12" s="51"/>
      <c r="B12" s="51"/>
      <c r="C12" s="51"/>
      <c r="D12" s="51"/>
      <c r="E12" s="51"/>
      <c r="F12" s="51"/>
      <c r="G12" s="51"/>
      <c r="H12" s="51"/>
      <c r="I12" s="51"/>
    </row>
    <row r="13" spans="1:12" ht="15.75" thickBot="1" x14ac:dyDescent="0.3">
      <c r="A13" s="8"/>
      <c r="B13" s="8"/>
      <c r="C13" s="8"/>
      <c r="D13" s="8"/>
      <c r="E13" s="8"/>
      <c r="F13" s="17"/>
      <c r="G13" s="17"/>
      <c r="H13" s="17"/>
      <c r="I13" s="17"/>
    </row>
    <row r="14" spans="1:12" ht="25.5" x14ac:dyDescent="0.25">
      <c r="A14" s="39" t="s">
        <v>4</v>
      </c>
      <c r="B14" s="40" t="s">
        <v>1</v>
      </c>
      <c r="C14" s="40" t="s">
        <v>17</v>
      </c>
      <c r="D14" s="40" t="s">
        <v>18</v>
      </c>
      <c r="E14" s="40" t="s">
        <v>19</v>
      </c>
      <c r="F14" s="40" t="s">
        <v>20</v>
      </c>
      <c r="G14" s="40" t="s">
        <v>21</v>
      </c>
      <c r="H14" s="41" t="s">
        <v>22</v>
      </c>
      <c r="I14" s="42" t="s">
        <v>2</v>
      </c>
      <c r="K14" s="5" t="s">
        <v>8</v>
      </c>
    </row>
    <row r="15" spans="1:12" ht="15" customHeight="1" x14ac:dyDescent="0.25">
      <c r="A15" s="43" t="s">
        <v>60</v>
      </c>
      <c r="B15" s="38">
        <v>147350</v>
      </c>
      <c r="C15" s="38">
        <v>0</v>
      </c>
      <c r="D15" s="38">
        <v>0</v>
      </c>
      <c r="E15" s="38">
        <v>0</v>
      </c>
      <c r="F15" s="38">
        <v>0</v>
      </c>
      <c r="G15" s="38">
        <v>0</v>
      </c>
      <c r="H15" s="38">
        <v>0</v>
      </c>
      <c r="I15" s="44">
        <f t="shared" ref="I15:I25" si="0">SUM(B15:H15)</f>
        <v>147350</v>
      </c>
      <c r="K15" s="4"/>
    </row>
    <row r="16" spans="1:12" x14ac:dyDescent="0.25">
      <c r="A16" s="43" t="s">
        <v>23</v>
      </c>
      <c r="B16" s="38">
        <v>0</v>
      </c>
      <c r="C16" s="38">
        <v>0</v>
      </c>
      <c r="D16" s="38">
        <v>0</v>
      </c>
      <c r="E16" s="38">
        <v>0</v>
      </c>
      <c r="F16" s="38">
        <v>0</v>
      </c>
      <c r="G16" s="38">
        <v>0</v>
      </c>
      <c r="H16" s="38">
        <v>0</v>
      </c>
      <c r="I16" s="44">
        <f t="shared" si="0"/>
        <v>0</v>
      </c>
      <c r="K16" s="4">
        <f>I20-I25</f>
        <v>0</v>
      </c>
      <c r="L16" t="s">
        <v>7</v>
      </c>
    </row>
    <row r="17" spans="1:11" x14ac:dyDescent="0.25">
      <c r="A17" s="43" t="s">
        <v>3</v>
      </c>
      <c r="B17" s="38">
        <v>0</v>
      </c>
      <c r="C17" s="38">
        <v>0</v>
      </c>
      <c r="D17" s="38">
        <v>0</v>
      </c>
      <c r="E17" s="38">
        <v>0</v>
      </c>
      <c r="F17" s="38">
        <v>0</v>
      </c>
      <c r="G17" s="38">
        <v>0</v>
      </c>
      <c r="H17" s="38">
        <v>0</v>
      </c>
      <c r="I17" s="44">
        <f t="shared" si="0"/>
        <v>0</v>
      </c>
      <c r="K17" s="4"/>
    </row>
    <row r="18" spans="1:11" x14ac:dyDescent="0.25">
      <c r="A18" s="43" t="s">
        <v>11</v>
      </c>
      <c r="B18" s="38">
        <v>337043</v>
      </c>
      <c r="C18" s="38">
        <v>0</v>
      </c>
      <c r="D18" s="38">
        <v>0</v>
      </c>
      <c r="E18" s="38">
        <v>0</v>
      </c>
      <c r="F18" s="38">
        <v>0</v>
      </c>
      <c r="G18" s="38">
        <v>0</v>
      </c>
      <c r="H18" s="38">
        <v>0</v>
      </c>
      <c r="I18" s="44">
        <f t="shared" si="0"/>
        <v>337043</v>
      </c>
      <c r="K18" s="4"/>
    </row>
    <row r="19" spans="1:11" x14ac:dyDescent="0.25">
      <c r="A19" s="43" t="s">
        <v>12</v>
      </c>
      <c r="B19" s="38">
        <v>0</v>
      </c>
      <c r="C19" s="38">
        <v>0</v>
      </c>
      <c r="D19" s="38">
        <v>0</v>
      </c>
      <c r="E19" s="38">
        <v>0</v>
      </c>
      <c r="F19" s="38">
        <v>0</v>
      </c>
      <c r="G19" s="38">
        <v>0</v>
      </c>
      <c r="H19" s="38">
        <v>0</v>
      </c>
      <c r="I19" s="44">
        <f t="shared" si="0"/>
        <v>0</v>
      </c>
    </row>
    <row r="20" spans="1:11" s="35" customFormat="1" ht="15" customHeight="1" x14ac:dyDescent="0.25">
      <c r="A20" s="45" t="s">
        <v>2</v>
      </c>
      <c r="B20" s="37">
        <f t="shared" ref="B20:H20" si="1">SUM(B15:B19)</f>
        <v>484393</v>
      </c>
      <c r="C20" s="37">
        <f t="shared" si="1"/>
        <v>0</v>
      </c>
      <c r="D20" s="37">
        <f t="shared" si="1"/>
        <v>0</v>
      </c>
      <c r="E20" s="37">
        <f t="shared" si="1"/>
        <v>0</v>
      </c>
      <c r="F20" s="37">
        <f t="shared" si="1"/>
        <v>0</v>
      </c>
      <c r="G20" s="37">
        <f t="shared" si="1"/>
        <v>0</v>
      </c>
      <c r="H20" s="37">
        <f t="shared" si="1"/>
        <v>0</v>
      </c>
      <c r="I20" s="46">
        <f t="shared" si="0"/>
        <v>484393</v>
      </c>
    </row>
    <row r="21" spans="1:11" ht="15" customHeight="1" x14ac:dyDescent="0.25">
      <c r="A21" s="43" t="s">
        <v>16</v>
      </c>
      <c r="B21" s="38">
        <v>0</v>
      </c>
      <c r="C21" s="38">
        <v>0</v>
      </c>
      <c r="D21" s="38">
        <v>0</v>
      </c>
      <c r="E21" s="38">
        <v>0</v>
      </c>
      <c r="F21" s="38">
        <v>0</v>
      </c>
      <c r="G21" s="38">
        <v>0</v>
      </c>
      <c r="H21" s="38">
        <v>0</v>
      </c>
      <c r="I21" s="44">
        <f t="shared" si="0"/>
        <v>0</v>
      </c>
    </row>
    <row r="22" spans="1:11" x14ac:dyDescent="0.25">
      <c r="A22" s="43" t="s">
        <v>13</v>
      </c>
      <c r="B22" s="38">
        <v>36342</v>
      </c>
      <c r="C22" s="38">
        <v>1378</v>
      </c>
      <c r="D22" s="38">
        <v>0</v>
      </c>
      <c r="E22" s="38">
        <v>0</v>
      </c>
      <c r="F22" s="38">
        <v>0</v>
      </c>
      <c r="G22" s="38">
        <v>0</v>
      </c>
      <c r="H22" s="38">
        <v>0</v>
      </c>
      <c r="I22" s="44">
        <f t="shared" si="0"/>
        <v>37720</v>
      </c>
    </row>
    <row r="23" spans="1:11" x14ac:dyDescent="0.25">
      <c r="A23" s="43" t="s">
        <v>14</v>
      </c>
      <c r="B23" s="38">
        <v>0</v>
      </c>
      <c r="C23" s="38">
        <v>0</v>
      </c>
      <c r="D23" s="38">
        <v>446673</v>
      </c>
      <c r="E23" s="38">
        <v>0</v>
      </c>
      <c r="F23" s="38">
        <v>0</v>
      </c>
      <c r="G23" s="38">
        <v>0</v>
      </c>
      <c r="H23" s="38">
        <v>0</v>
      </c>
      <c r="I23" s="44">
        <f t="shared" si="0"/>
        <v>446673</v>
      </c>
    </row>
    <row r="24" spans="1:11" x14ac:dyDescent="0.25">
      <c r="A24" s="43" t="s">
        <v>15</v>
      </c>
      <c r="B24" s="38">
        <v>0</v>
      </c>
      <c r="C24" s="38">
        <v>0</v>
      </c>
      <c r="D24" s="38">
        <v>0</v>
      </c>
      <c r="E24" s="38">
        <v>0</v>
      </c>
      <c r="F24" s="38">
        <v>0</v>
      </c>
      <c r="G24" s="38">
        <v>0</v>
      </c>
      <c r="H24" s="38">
        <v>0</v>
      </c>
      <c r="I24" s="44">
        <f t="shared" si="0"/>
        <v>0</v>
      </c>
    </row>
    <row r="25" spans="1:11" s="35" customFormat="1" ht="15.75" thickBot="1" x14ac:dyDescent="0.3">
      <c r="A25" s="47" t="s">
        <v>0</v>
      </c>
      <c r="B25" s="48">
        <f t="shared" ref="B25:H25" si="2">SUM(B21:B24)</f>
        <v>36342</v>
      </c>
      <c r="C25" s="48">
        <f t="shared" si="2"/>
        <v>1378</v>
      </c>
      <c r="D25" s="48">
        <f t="shared" si="2"/>
        <v>446673</v>
      </c>
      <c r="E25" s="48">
        <f t="shared" si="2"/>
        <v>0</v>
      </c>
      <c r="F25" s="48">
        <f t="shared" si="2"/>
        <v>0</v>
      </c>
      <c r="G25" s="48">
        <f t="shared" si="2"/>
        <v>0</v>
      </c>
      <c r="H25" s="48">
        <f t="shared" si="2"/>
        <v>0</v>
      </c>
      <c r="I25" s="49">
        <f t="shared" si="0"/>
        <v>484393</v>
      </c>
    </row>
    <row r="26" spans="1:11" x14ac:dyDescent="0.25">
      <c r="A26" s="33"/>
      <c r="B26" s="33"/>
      <c r="C26" s="33"/>
      <c r="D26" s="33"/>
      <c r="E26" s="33"/>
      <c r="F26" s="33"/>
      <c r="G26" s="33"/>
      <c r="H26" s="33"/>
      <c r="I26" s="33"/>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2"/>
      <c r="D30" s="32"/>
      <c r="E30" s="32"/>
      <c r="F30" s="32"/>
      <c r="G30" s="32"/>
      <c r="H30" s="32"/>
      <c r="I30" s="32"/>
    </row>
    <row r="31" spans="1:11" ht="13.5" customHeight="1" x14ac:dyDescent="0.25">
      <c r="A31" s="19"/>
      <c r="B31" s="19"/>
      <c r="C31" s="32"/>
      <c r="D31" s="32"/>
      <c r="E31" s="32"/>
      <c r="F31" s="32"/>
      <c r="G31" s="32"/>
      <c r="H31" s="32"/>
      <c r="I31" s="32"/>
    </row>
    <row r="32" spans="1:11" ht="13.5" customHeight="1" x14ac:dyDescent="0.25">
      <c r="A32" s="19"/>
      <c r="B32" s="19"/>
      <c r="C32" s="32"/>
      <c r="D32" s="32"/>
      <c r="E32" s="32"/>
      <c r="F32" s="32"/>
      <c r="G32" s="32"/>
      <c r="H32" s="32"/>
      <c r="I32" s="32"/>
    </row>
    <row r="33" spans="1:9" ht="13.5" customHeight="1" x14ac:dyDescent="0.25">
      <c r="A33" s="19"/>
      <c r="B33" s="19"/>
      <c r="C33" s="32"/>
      <c r="D33" s="32"/>
      <c r="E33" s="32"/>
      <c r="F33" s="32"/>
      <c r="G33" s="32"/>
      <c r="H33" s="32"/>
      <c r="I33" s="32"/>
    </row>
    <row r="34" spans="1:9" ht="13.5" customHeight="1" x14ac:dyDescent="0.25">
      <c r="A34" s="19"/>
      <c r="B34" s="19"/>
      <c r="C34" s="32"/>
      <c r="D34" s="32"/>
      <c r="E34" s="32"/>
      <c r="F34" s="32"/>
      <c r="G34" s="32"/>
      <c r="H34" s="32"/>
      <c r="I34" s="32"/>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325</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158</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326</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159</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327</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160</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328</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161</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329</v>
      </c>
      <c r="B3" s="3"/>
      <c r="C3" s="3"/>
      <c r="D3" s="3"/>
      <c r="E3" s="3"/>
      <c r="F3" s="17"/>
      <c r="G3" s="17"/>
      <c r="H3" s="17"/>
      <c r="I3" s="17"/>
    </row>
    <row r="4" spans="1:12" x14ac:dyDescent="0.25">
      <c r="A4" s="3" t="s">
        <v>64</v>
      </c>
      <c r="B4" s="3"/>
      <c r="C4" s="3"/>
      <c r="D4" s="3"/>
      <c r="E4" s="3"/>
      <c r="F4" s="17"/>
      <c r="G4" s="17"/>
      <c r="H4" s="17"/>
      <c r="I4" s="17"/>
    </row>
    <row r="5" spans="1:12" x14ac:dyDescent="0.25">
      <c r="A5" s="3" t="s">
        <v>89</v>
      </c>
      <c r="B5" s="3"/>
      <c r="C5" s="3"/>
      <c r="D5" s="3"/>
      <c r="E5" s="3"/>
      <c r="F5" s="17"/>
      <c r="G5" s="17"/>
      <c r="H5" s="17"/>
      <c r="I5" s="17"/>
    </row>
    <row r="6" spans="1:12" x14ac:dyDescent="0.25">
      <c r="A6" s="3" t="s">
        <v>162</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175000</v>
      </c>
      <c r="E15" s="38">
        <v>0</v>
      </c>
      <c r="F15" s="38">
        <v>0</v>
      </c>
      <c r="G15" s="38">
        <v>0</v>
      </c>
      <c r="H15" s="38">
        <v>0</v>
      </c>
      <c r="I15" s="38">
        <f t="shared" ref="I15:I25" si="0">SUM(B15:H15)</f>
        <v>175000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175000</v>
      </c>
      <c r="E20" s="37">
        <f t="shared" si="1"/>
        <v>0</v>
      </c>
      <c r="F20" s="37">
        <f t="shared" si="1"/>
        <v>0</v>
      </c>
      <c r="G20" s="37">
        <f t="shared" si="1"/>
        <v>0</v>
      </c>
      <c r="H20" s="37">
        <f t="shared" si="1"/>
        <v>0</v>
      </c>
      <c r="I20" s="37">
        <f t="shared" si="0"/>
        <v>175000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40000</v>
      </c>
      <c r="E22" s="38">
        <v>0</v>
      </c>
      <c r="F22" s="38">
        <v>0</v>
      </c>
      <c r="G22" s="38">
        <v>0</v>
      </c>
      <c r="H22" s="38">
        <v>0</v>
      </c>
      <c r="I22" s="38">
        <f t="shared" si="0"/>
        <v>40000</v>
      </c>
    </row>
    <row r="23" spans="1:12" x14ac:dyDescent="0.25">
      <c r="A23" s="38" t="s">
        <v>14</v>
      </c>
      <c r="B23" s="38">
        <v>0</v>
      </c>
      <c r="C23" s="38">
        <v>0</v>
      </c>
      <c r="D23" s="38">
        <v>125000</v>
      </c>
      <c r="E23" s="38"/>
      <c r="F23" s="38">
        <v>0</v>
      </c>
      <c r="G23" s="38">
        <v>0</v>
      </c>
      <c r="H23" s="38">
        <v>0</v>
      </c>
      <c r="I23" s="38">
        <f t="shared" si="0"/>
        <v>125000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175000</v>
      </c>
      <c r="E25" s="37">
        <f t="shared" si="2"/>
        <v>0</v>
      </c>
      <c r="F25" s="37">
        <f t="shared" si="2"/>
        <v>0</v>
      </c>
      <c r="G25" s="37">
        <f t="shared" si="2"/>
        <v>0</v>
      </c>
      <c r="H25" s="37">
        <f t="shared" si="2"/>
        <v>0</v>
      </c>
      <c r="I25" s="37">
        <f t="shared" si="0"/>
        <v>175000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330</v>
      </c>
      <c r="B3" s="3"/>
      <c r="C3" s="3"/>
      <c r="D3" s="3"/>
      <c r="E3" s="3"/>
      <c r="F3" s="17"/>
      <c r="G3" s="17"/>
      <c r="H3" s="17"/>
      <c r="I3" s="17"/>
    </row>
    <row r="4" spans="1:12" x14ac:dyDescent="0.25">
      <c r="A4" s="3" t="s">
        <v>64</v>
      </c>
      <c r="B4" s="3"/>
      <c r="C4" s="3"/>
      <c r="D4" s="3"/>
      <c r="E4" s="3"/>
      <c r="F4" s="17"/>
      <c r="G4" s="17"/>
      <c r="H4" s="17"/>
      <c r="I4" s="17"/>
    </row>
    <row r="5" spans="1:12" x14ac:dyDescent="0.25">
      <c r="A5" s="3" t="s">
        <v>358</v>
      </c>
      <c r="B5" s="3"/>
      <c r="C5" s="3"/>
      <c r="D5" s="3"/>
      <c r="E5" s="3"/>
      <c r="F5" s="17"/>
      <c r="G5" s="17"/>
      <c r="H5" s="17"/>
      <c r="I5" s="17"/>
    </row>
    <row r="6" spans="1:12" x14ac:dyDescent="0.25">
      <c r="A6" s="3" t="s">
        <v>163</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175000</v>
      </c>
      <c r="E15" s="38">
        <v>0</v>
      </c>
      <c r="F15" s="38">
        <v>0</v>
      </c>
      <c r="G15" s="38">
        <v>0</v>
      </c>
      <c r="H15" s="38">
        <v>0</v>
      </c>
      <c r="I15" s="38">
        <f t="shared" ref="I15:I25" si="0">SUM(B15:H15)</f>
        <v>175000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175000</v>
      </c>
      <c r="E20" s="37">
        <f t="shared" si="1"/>
        <v>0</v>
      </c>
      <c r="F20" s="37">
        <f t="shared" si="1"/>
        <v>0</v>
      </c>
      <c r="G20" s="37">
        <f t="shared" si="1"/>
        <v>0</v>
      </c>
      <c r="H20" s="37">
        <f t="shared" si="1"/>
        <v>0</v>
      </c>
      <c r="I20" s="37">
        <f t="shared" si="0"/>
        <v>175000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40000</v>
      </c>
      <c r="E22" s="38">
        <v>0</v>
      </c>
      <c r="F22" s="38">
        <v>0</v>
      </c>
      <c r="G22" s="38">
        <v>0</v>
      </c>
      <c r="H22" s="38">
        <v>0</v>
      </c>
      <c r="I22" s="38">
        <f t="shared" si="0"/>
        <v>40000</v>
      </c>
    </row>
    <row r="23" spans="1:12" x14ac:dyDescent="0.25">
      <c r="A23" s="38" t="s">
        <v>14</v>
      </c>
      <c r="B23" s="38">
        <v>0</v>
      </c>
      <c r="C23" s="38">
        <v>0</v>
      </c>
      <c r="D23" s="38">
        <v>125000</v>
      </c>
      <c r="E23" s="38"/>
      <c r="F23" s="38">
        <v>0</v>
      </c>
      <c r="G23" s="38">
        <v>0</v>
      </c>
      <c r="H23" s="38">
        <v>0</v>
      </c>
      <c r="I23" s="38">
        <f t="shared" si="0"/>
        <v>125000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175000</v>
      </c>
      <c r="E25" s="37">
        <f t="shared" si="2"/>
        <v>0</v>
      </c>
      <c r="F25" s="37">
        <f t="shared" si="2"/>
        <v>0</v>
      </c>
      <c r="G25" s="37">
        <f t="shared" si="2"/>
        <v>0</v>
      </c>
      <c r="H25" s="37">
        <f t="shared" si="2"/>
        <v>0</v>
      </c>
      <c r="I25" s="37">
        <f t="shared" si="0"/>
        <v>175000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L50"/>
  <sheetViews>
    <sheetView view="pageBreakPreview" zoomScaleNormal="100" zoomScaleSheetLayoutView="100" workbookViewId="0">
      <selection activeCell="M30" sqref="M30"/>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331</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164</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332</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165</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333</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166</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334</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167</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ht="14.25" customHeight="1"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C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4"/>
  <sheetViews>
    <sheetView view="pageBreakPreview" zoomScale="110" zoomScaleNormal="100" zoomScaleSheetLayoutView="110" workbookViewId="0">
      <selection activeCell="A8" sqref="A8:I12"/>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D1" s="16"/>
      <c r="E1" s="16"/>
      <c r="F1" s="16"/>
      <c r="G1" s="16"/>
      <c r="H1" s="16"/>
      <c r="I1" s="16"/>
    </row>
    <row r="2" spans="1:12" ht="15.75" x14ac:dyDescent="0.25">
      <c r="A2" s="20" t="s">
        <v>255</v>
      </c>
      <c r="B2" s="6"/>
      <c r="D2" s="6"/>
      <c r="E2" s="6"/>
      <c r="F2" s="17"/>
      <c r="G2" s="17"/>
      <c r="H2" s="17"/>
      <c r="I2" s="17"/>
    </row>
    <row r="3" spans="1:12" ht="15.75" x14ac:dyDescent="0.25">
      <c r="A3" s="20" t="s">
        <v>263</v>
      </c>
      <c r="B3" s="3"/>
      <c r="C3" s="3"/>
      <c r="D3" s="3"/>
      <c r="E3" s="3"/>
      <c r="F3" s="17"/>
      <c r="G3" s="17"/>
      <c r="H3" s="17"/>
      <c r="I3" s="17"/>
    </row>
    <row r="4" spans="1:12" x14ac:dyDescent="0.25">
      <c r="A4" s="3" t="s">
        <v>205</v>
      </c>
      <c r="B4" s="3"/>
      <c r="C4" s="3"/>
      <c r="D4" s="3"/>
      <c r="E4" s="3"/>
      <c r="F4" s="17"/>
      <c r="G4" s="17"/>
      <c r="H4" s="17"/>
      <c r="I4" s="17"/>
    </row>
    <row r="5" spans="1:12" x14ac:dyDescent="0.25">
      <c r="A5" s="3" t="s">
        <v>73</v>
      </c>
      <c r="B5" s="3"/>
      <c r="C5" s="3"/>
      <c r="D5" s="3"/>
      <c r="E5" s="3"/>
      <c r="F5" s="17"/>
      <c r="G5" s="17"/>
      <c r="H5" s="17"/>
      <c r="I5" s="17"/>
    </row>
    <row r="6" spans="1:12" x14ac:dyDescent="0.25">
      <c r="A6" s="3" t="s">
        <v>74</v>
      </c>
      <c r="B6" s="3"/>
      <c r="C6" s="3"/>
      <c r="D6" s="3"/>
      <c r="E6" s="3"/>
      <c r="F6" s="17"/>
      <c r="G6" s="17"/>
      <c r="H6" s="17"/>
      <c r="I6" s="17"/>
    </row>
    <row r="7" spans="1:12" x14ac:dyDescent="0.25">
      <c r="A7" s="7" t="s">
        <v>9</v>
      </c>
      <c r="B7" s="6"/>
      <c r="C7" s="3"/>
      <c r="D7" s="3"/>
      <c r="E7" s="3"/>
      <c r="F7" s="17"/>
      <c r="G7" s="17"/>
      <c r="H7" s="17"/>
      <c r="I7" s="17"/>
    </row>
    <row r="8" spans="1:12" x14ac:dyDescent="0.25">
      <c r="A8" s="51" t="s">
        <v>370</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8.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181803</v>
      </c>
      <c r="C15" s="38">
        <v>531467</v>
      </c>
      <c r="D15" s="38">
        <v>0</v>
      </c>
      <c r="E15" s="38">
        <v>0</v>
      </c>
      <c r="F15" s="38">
        <v>0</v>
      </c>
      <c r="G15" s="38">
        <v>0</v>
      </c>
      <c r="H15" s="38">
        <v>0</v>
      </c>
      <c r="I15" s="38">
        <f t="shared" ref="I15:I25" si="0">SUM(B15:H15)</f>
        <v>713270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210000</v>
      </c>
      <c r="C18" s="38">
        <v>0</v>
      </c>
      <c r="D18" s="38">
        <v>0</v>
      </c>
      <c r="E18" s="38">
        <v>0</v>
      </c>
      <c r="F18" s="38">
        <v>0</v>
      </c>
      <c r="G18" s="38">
        <v>0</v>
      </c>
      <c r="H18" s="38">
        <v>0</v>
      </c>
      <c r="I18" s="38">
        <f t="shared" si="0"/>
        <v>210000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391803</v>
      </c>
      <c r="C20" s="37">
        <f t="shared" si="1"/>
        <v>531467</v>
      </c>
      <c r="D20" s="37">
        <f t="shared" si="1"/>
        <v>0</v>
      </c>
      <c r="E20" s="37">
        <f t="shared" si="1"/>
        <v>0</v>
      </c>
      <c r="F20" s="37">
        <f t="shared" si="1"/>
        <v>0</v>
      </c>
      <c r="G20" s="37">
        <f t="shared" si="1"/>
        <v>0</v>
      </c>
      <c r="H20" s="37">
        <f t="shared" si="1"/>
        <v>0</v>
      </c>
      <c r="I20" s="37">
        <f t="shared" si="0"/>
        <v>923270</v>
      </c>
    </row>
    <row r="21" spans="1:11" ht="15" customHeight="1" x14ac:dyDescent="0.25">
      <c r="A21" s="38" t="s">
        <v>16</v>
      </c>
      <c r="B21" s="38">
        <v>0</v>
      </c>
      <c r="C21" s="38">
        <v>15000</v>
      </c>
      <c r="D21" s="38">
        <v>40000</v>
      </c>
      <c r="E21" s="38">
        <v>0</v>
      </c>
      <c r="F21" s="38">
        <v>0</v>
      </c>
      <c r="G21" s="38">
        <v>0</v>
      </c>
      <c r="H21" s="38">
        <v>0</v>
      </c>
      <c r="I21" s="38">
        <f t="shared" si="0"/>
        <v>55000</v>
      </c>
    </row>
    <row r="22" spans="1:11" x14ac:dyDescent="0.25">
      <c r="A22" s="38" t="s">
        <v>13</v>
      </c>
      <c r="B22" s="38">
        <v>79843</v>
      </c>
      <c r="C22" s="38">
        <v>50000</v>
      </c>
      <c r="D22" s="38">
        <v>100000</v>
      </c>
      <c r="E22" s="38">
        <v>30000</v>
      </c>
      <c r="F22" s="38">
        <v>0</v>
      </c>
      <c r="G22" s="38">
        <v>0</v>
      </c>
      <c r="H22" s="38">
        <v>0</v>
      </c>
      <c r="I22" s="38">
        <f t="shared" si="0"/>
        <v>259843</v>
      </c>
    </row>
    <row r="23" spans="1:11" x14ac:dyDescent="0.25">
      <c r="A23" s="38" t="s">
        <v>14</v>
      </c>
      <c r="B23" s="38">
        <v>0</v>
      </c>
      <c r="C23" s="38">
        <v>50000</v>
      </c>
      <c r="D23" s="38">
        <v>350000</v>
      </c>
      <c r="E23" s="38">
        <v>208427</v>
      </c>
      <c r="F23" s="38">
        <v>0</v>
      </c>
      <c r="G23" s="38">
        <v>0</v>
      </c>
      <c r="H23" s="38">
        <v>0</v>
      </c>
      <c r="I23" s="38">
        <f t="shared" si="0"/>
        <v>608427</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79843</v>
      </c>
      <c r="C25" s="37">
        <f t="shared" si="2"/>
        <v>115000</v>
      </c>
      <c r="D25" s="37">
        <f t="shared" si="2"/>
        <v>490000</v>
      </c>
      <c r="E25" s="37">
        <f t="shared" si="2"/>
        <v>238427</v>
      </c>
      <c r="F25" s="37">
        <f t="shared" si="2"/>
        <v>0</v>
      </c>
      <c r="G25" s="37">
        <f t="shared" si="2"/>
        <v>0</v>
      </c>
      <c r="H25" s="37">
        <f t="shared" si="2"/>
        <v>0</v>
      </c>
      <c r="I25" s="37">
        <f t="shared" si="0"/>
        <v>923270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335</v>
      </c>
      <c r="B3" s="3"/>
      <c r="C3" s="3"/>
      <c r="D3" s="3"/>
      <c r="E3" s="3"/>
      <c r="F3" s="17"/>
      <c r="G3" s="17"/>
      <c r="H3" s="17"/>
      <c r="I3" s="17"/>
    </row>
    <row r="4" spans="1:12" x14ac:dyDescent="0.25">
      <c r="A4" s="3" t="s">
        <v>67</v>
      </c>
      <c r="B4" s="3"/>
      <c r="C4" s="3"/>
      <c r="D4" s="3"/>
      <c r="E4" s="3"/>
      <c r="F4" s="17"/>
      <c r="G4" s="17"/>
      <c r="H4" s="17"/>
      <c r="I4" s="17"/>
    </row>
    <row r="5" spans="1:12" x14ac:dyDescent="0.25">
      <c r="A5" s="3" t="s">
        <v>96</v>
      </c>
      <c r="B5" s="3"/>
      <c r="C5" s="3"/>
      <c r="D5" s="3"/>
      <c r="E5" s="3"/>
      <c r="F5" s="17"/>
      <c r="G5" s="17"/>
      <c r="H5" s="17"/>
      <c r="I5" s="17"/>
    </row>
    <row r="6" spans="1:12" x14ac:dyDescent="0.25">
      <c r="A6" s="27" t="s">
        <v>168</v>
      </c>
      <c r="B6" s="3"/>
      <c r="C6" s="3"/>
      <c r="D6" s="3"/>
      <c r="E6" s="3"/>
      <c r="F6" s="17"/>
      <c r="G6" s="17"/>
      <c r="H6" s="17"/>
      <c r="I6" s="17"/>
    </row>
    <row r="7" spans="1:12" x14ac:dyDescent="0.25">
      <c r="A7" s="7" t="s">
        <v>9</v>
      </c>
      <c r="B7" s="6"/>
      <c r="C7" s="3"/>
      <c r="D7" s="3"/>
      <c r="E7" s="3"/>
      <c r="F7" s="17"/>
      <c r="G7" s="17"/>
      <c r="H7" s="17"/>
      <c r="I7" s="17"/>
    </row>
    <row r="8" spans="1:12" x14ac:dyDescent="0.25">
      <c r="A8" s="51" t="s">
        <v>242</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175000</v>
      </c>
      <c r="D15" s="38"/>
      <c r="E15" s="38">
        <v>0</v>
      </c>
      <c r="F15" s="38">
        <v>0</v>
      </c>
      <c r="G15" s="38">
        <v>0</v>
      </c>
      <c r="H15" s="38">
        <v>0</v>
      </c>
      <c r="I15" s="38">
        <f t="shared" ref="I15:I25" si="0">SUM(B15:H15)</f>
        <v>175000</v>
      </c>
      <c r="K15" s="4"/>
    </row>
    <row r="16" spans="1:12" x14ac:dyDescent="0.25">
      <c r="A16" s="38" t="s">
        <v>48</v>
      </c>
      <c r="B16" s="38">
        <v>0</v>
      </c>
      <c r="C16" s="38">
        <v>20000</v>
      </c>
      <c r="D16" s="38">
        <v>0</v>
      </c>
      <c r="E16" s="38">
        <v>0</v>
      </c>
      <c r="F16" s="38">
        <v>0</v>
      </c>
      <c r="G16" s="38">
        <v>0</v>
      </c>
      <c r="H16" s="38">
        <v>0</v>
      </c>
      <c r="I16" s="38">
        <f t="shared" si="0"/>
        <v>20000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195000</v>
      </c>
      <c r="D20" s="37">
        <f t="shared" si="1"/>
        <v>0</v>
      </c>
      <c r="E20" s="37">
        <f t="shared" si="1"/>
        <v>0</v>
      </c>
      <c r="F20" s="37">
        <f t="shared" si="1"/>
        <v>0</v>
      </c>
      <c r="G20" s="37">
        <f t="shared" si="1"/>
        <v>0</v>
      </c>
      <c r="H20" s="37">
        <f t="shared" si="1"/>
        <v>0</v>
      </c>
      <c r="I20" s="37">
        <f t="shared" si="0"/>
        <v>195000</v>
      </c>
    </row>
    <row r="21" spans="1:12" ht="15" customHeight="1" x14ac:dyDescent="0.25">
      <c r="A21" s="38" t="s">
        <v>16</v>
      </c>
      <c r="B21" s="38">
        <v>0</v>
      </c>
      <c r="C21" s="38">
        <v>0</v>
      </c>
      <c r="D21" s="38"/>
      <c r="E21" s="38">
        <v>0</v>
      </c>
      <c r="F21" s="38">
        <v>0</v>
      </c>
      <c r="G21" s="38">
        <v>0</v>
      </c>
      <c r="H21" s="38">
        <v>0</v>
      </c>
      <c r="I21" s="38">
        <f t="shared" si="0"/>
        <v>0</v>
      </c>
    </row>
    <row r="22" spans="1:12" x14ac:dyDescent="0.25">
      <c r="A22" s="38" t="s">
        <v>13</v>
      </c>
      <c r="B22" s="38">
        <v>0</v>
      </c>
      <c r="C22" s="38">
        <v>0</v>
      </c>
      <c r="D22" s="38">
        <v>35000</v>
      </c>
      <c r="E22" s="38">
        <v>0</v>
      </c>
      <c r="F22" s="38">
        <v>0</v>
      </c>
      <c r="G22" s="38">
        <v>0</v>
      </c>
      <c r="H22" s="38">
        <v>0</v>
      </c>
      <c r="I22" s="38">
        <f t="shared" si="0"/>
        <v>35000</v>
      </c>
    </row>
    <row r="23" spans="1:12" x14ac:dyDescent="0.25">
      <c r="A23" s="38" t="s">
        <v>14</v>
      </c>
      <c r="B23" s="38">
        <v>0</v>
      </c>
      <c r="C23" s="38">
        <v>0</v>
      </c>
      <c r="D23" s="38">
        <v>160000</v>
      </c>
      <c r="E23" s="38"/>
      <c r="F23" s="38">
        <v>0</v>
      </c>
      <c r="G23" s="38">
        <v>0</v>
      </c>
      <c r="H23" s="38">
        <v>0</v>
      </c>
      <c r="I23" s="38">
        <f t="shared" si="0"/>
        <v>160000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195000</v>
      </c>
      <c r="E25" s="37">
        <f t="shared" si="2"/>
        <v>0</v>
      </c>
      <c r="F25" s="37">
        <f t="shared" si="2"/>
        <v>0</v>
      </c>
      <c r="G25" s="37">
        <f t="shared" si="2"/>
        <v>0</v>
      </c>
      <c r="H25" s="37">
        <f t="shared" si="2"/>
        <v>0</v>
      </c>
      <c r="I25" s="37">
        <f t="shared" si="0"/>
        <v>195000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336</v>
      </c>
      <c r="B3" s="3"/>
      <c r="C3" s="3"/>
      <c r="D3" s="3"/>
      <c r="E3" s="3"/>
      <c r="F3" s="17"/>
      <c r="G3" s="17"/>
      <c r="H3" s="17"/>
      <c r="I3" s="17"/>
    </row>
    <row r="4" spans="1:12" x14ac:dyDescent="0.25">
      <c r="A4" s="3" t="s">
        <v>61</v>
      </c>
      <c r="B4" s="3"/>
      <c r="C4" s="3"/>
      <c r="D4" s="3"/>
      <c r="E4" s="3"/>
      <c r="F4" s="17"/>
      <c r="G4" s="17"/>
      <c r="H4" s="17"/>
      <c r="I4" s="17"/>
    </row>
    <row r="5" spans="1:12" x14ac:dyDescent="0.25">
      <c r="A5" s="3" t="s">
        <v>89</v>
      </c>
      <c r="B5" s="3"/>
      <c r="C5" s="3"/>
      <c r="D5" s="3"/>
      <c r="E5" s="3"/>
      <c r="F5" s="17"/>
      <c r="G5" s="17"/>
      <c r="H5" s="17"/>
      <c r="I5" s="17"/>
    </row>
    <row r="6" spans="1:12" x14ac:dyDescent="0.25">
      <c r="A6" s="3" t="s">
        <v>169</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100000</v>
      </c>
      <c r="E15" s="38">
        <v>0</v>
      </c>
      <c r="F15" s="38">
        <v>0</v>
      </c>
      <c r="G15" s="38">
        <v>0</v>
      </c>
      <c r="H15" s="38">
        <v>0</v>
      </c>
      <c r="I15" s="38">
        <f t="shared" ref="I15:I25" si="0">SUM(B15:H15)</f>
        <v>100000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100000</v>
      </c>
      <c r="E20" s="37">
        <f t="shared" si="1"/>
        <v>0</v>
      </c>
      <c r="F20" s="37">
        <f t="shared" si="1"/>
        <v>0</v>
      </c>
      <c r="G20" s="37">
        <f t="shared" si="1"/>
        <v>0</v>
      </c>
      <c r="H20" s="37">
        <f t="shared" si="1"/>
        <v>0</v>
      </c>
      <c r="I20" s="37">
        <f t="shared" si="0"/>
        <v>100000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70000</v>
      </c>
      <c r="E23" s="38"/>
      <c r="F23" s="38">
        <v>0</v>
      </c>
      <c r="G23" s="38">
        <v>0</v>
      </c>
      <c r="H23" s="38">
        <v>0</v>
      </c>
      <c r="I23" s="38">
        <f t="shared" si="0"/>
        <v>70000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100000</v>
      </c>
      <c r="E25" s="37">
        <f t="shared" si="2"/>
        <v>0</v>
      </c>
      <c r="F25" s="37">
        <f t="shared" si="2"/>
        <v>0</v>
      </c>
      <c r="G25" s="37">
        <f t="shared" si="2"/>
        <v>0</v>
      </c>
      <c r="H25" s="37">
        <f t="shared" si="2"/>
        <v>0</v>
      </c>
      <c r="I25" s="37">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337</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170</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338</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171</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ht="15.75" customHeigh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L50"/>
  <sheetViews>
    <sheetView view="pageBreakPreview" zoomScaleNormal="100" zoomScaleSheetLayoutView="100" workbookViewId="0">
      <selection activeCell="A8" sqref="A8:I12"/>
    </sheetView>
  </sheetViews>
  <sheetFormatPr defaultRowHeight="15" x14ac:dyDescent="0.25"/>
  <cols>
    <col min="1" max="1" width="27.85546875" style="12" customWidth="1"/>
    <col min="2" max="2" width="12.7109375" style="12" customWidth="1"/>
    <col min="3" max="3" width="12" style="12" customWidth="1"/>
    <col min="4" max="4" width="10.5703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281</v>
      </c>
      <c r="B2" s="6"/>
      <c r="C2" s="6"/>
      <c r="D2" s="6"/>
      <c r="F2" s="17"/>
      <c r="G2" s="17"/>
      <c r="H2" s="17"/>
      <c r="I2" s="17"/>
    </row>
    <row r="3" spans="1:12" ht="15.75" x14ac:dyDescent="0.25">
      <c r="A3" s="20" t="s">
        <v>339</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172</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340</v>
      </c>
      <c r="B3" s="3"/>
      <c r="C3" s="3"/>
      <c r="D3" s="3"/>
      <c r="E3" s="3"/>
      <c r="F3" s="17"/>
      <c r="G3" s="17"/>
      <c r="H3" s="17"/>
      <c r="I3" s="17"/>
    </row>
    <row r="4" spans="1:12" x14ac:dyDescent="0.25">
      <c r="A4" s="3" t="s">
        <v>62</v>
      </c>
      <c r="B4" s="3"/>
      <c r="C4" s="3"/>
      <c r="D4" s="3"/>
      <c r="E4" s="3"/>
      <c r="F4" s="17"/>
      <c r="G4" s="17"/>
      <c r="H4" s="17"/>
      <c r="I4" s="17"/>
    </row>
    <row r="5" spans="1:12" x14ac:dyDescent="0.25">
      <c r="A5" s="3" t="s">
        <v>96</v>
      </c>
      <c r="B5" s="3"/>
      <c r="C5" s="3"/>
      <c r="D5" s="3"/>
      <c r="E5" s="3"/>
      <c r="F5" s="17"/>
      <c r="G5" s="17"/>
      <c r="H5" s="17"/>
      <c r="I5" s="17"/>
    </row>
    <row r="6" spans="1:12" x14ac:dyDescent="0.25">
      <c r="A6" s="3" t="s">
        <v>173</v>
      </c>
      <c r="B6" s="3"/>
      <c r="C6" s="3"/>
      <c r="D6" s="3"/>
      <c r="E6" s="3"/>
      <c r="F6" s="17"/>
      <c r="G6" s="17"/>
      <c r="H6" s="17"/>
      <c r="I6" s="17"/>
    </row>
    <row r="7" spans="1:12" x14ac:dyDescent="0.25">
      <c r="A7" s="7" t="s">
        <v>9</v>
      </c>
      <c r="B7" s="6"/>
      <c r="C7" s="3"/>
      <c r="D7" s="3"/>
      <c r="E7" s="3"/>
      <c r="F7" s="17"/>
      <c r="G7" s="17"/>
      <c r="H7" s="17"/>
      <c r="I7" s="17"/>
    </row>
    <row r="8" spans="1:12" x14ac:dyDescent="0.25">
      <c r="A8" s="51" t="s">
        <v>242</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100000</v>
      </c>
      <c r="C15" s="38">
        <v>25000</v>
      </c>
      <c r="D15" s="38"/>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100000</v>
      </c>
      <c r="C20" s="37">
        <f t="shared" si="1"/>
        <v>25000</v>
      </c>
      <c r="D20" s="37">
        <f t="shared" si="1"/>
        <v>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c r="E21" s="38">
        <v>0</v>
      </c>
      <c r="F21" s="38">
        <v>0</v>
      </c>
      <c r="G21" s="38">
        <v>0</v>
      </c>
      <c r="H21" s="38">
        <v>0</v>
      </c>
      <c r="I21" s="38">
        <f t="shared" si="0"/>
        <v>0</v>
      </c>
    </row>
    <row r="22" spans="1:12" x14ac:dyDescent="0.25">
      <c r="A22" s="38" t="s">
        <v>13</v>
      </c>
      <c r="B22" s="38">
        <v>0</v>
      </c>
      <c r="C22" s="38">
        <v>10000</v>
      </c>
      <c r="D22" s="38">
        <v>20000</v>
      </c>
      <c r="E22" s="38">
        <v>0</v>
      </c>
      <c r="F22" s="38">
        <v>0</v>
      </c>
      <c r="G22" s="38">
        <v>0</v>
      </c>
      <c r="H22" s="38">
        <v>0</v>
      </c>
      <c r="I22" s="38">
        <f t="shared" si="0"/>
        <v>30000</v>
      </c>
    </row>
    <row r="23" spans="1:12" x14ac:dyDescent="0.25">
      <c r="A23" s="38" t="s">
        <v>14</v>
      </c>
      <c r="B23" s="38">
        <v>0</v>
      </c>
      <c r="C23" s="38"/>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10000</v>
      </c>
      <c r="D25" s="37">
        <f t="shared" si="2"/>
        <v>115000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341</v>
      </c>
      <c r="B3" s="3"/>
      <c r="C3" s="3"/>
      <c r="D3" s="3"/>
      <c r="E3" s="3"/>
      <c r="F3" s="17"/>
      <c r="G3" s="17"/>
      <c r="H3" s="17"/>
      <c r="I3" s="17"/>
    </row>
    <row r="4" spans="1:12" x14ac:dyDescent="0.25">
      <c r="A4" s="3" t="s">
        <v>63</v>
      </c>
      <c r="B4" s="3"/>
      <c r="C4" s="3"/>
      <c r="D4" s="3"/>
      <c r="E4" s="3"/>
      <c r="F4" s="17"/>
      <c r="G4" s="17"/>
      <c r="H4" s="17"/>
      <c r="I4" s="17"/>
    </row>
    <row r="5" spans="1:12" x14ac:dyDescent="0.25">
      <c r="A5" s="3" t="s">
        <v>89</v>
      </c>
      <c r="B5" s="3"/>
      <c r="C5" s="3"/>
      <c r="D5" s="3"/>
      <c r="E5" s="3"/>
      <c r="F5" s="17"/>
      <c r="G5" s="17"/>
      <c r="H5" s="17"/>
      <c r="I5" s="17"/>
    </row>
    <row r="6" spans="1:12" x14ac:dyDescent="0.25">
      <c r="A6" s="3" t="s">
        <v>174</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150000</v>
      </c>
      <c r="E15" s="38">
        <v>0</v>
      </c>
      <c r="F15" s="38">
        <v>0</v>
      </c>
      <c r="G15" s="38">
        <v>0</v>
      </c>
      <c r="H15" s="38">
        <v>0</v>
      </c>
      <c r="I15" s="38">
        <f t="shared" ref="I15:I25" si="0">SUM(B15:H15)</f>
        <v>150000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150000</v>
      </c>
      <c r="E20" s="37">
        <f t="shared" si="1"/>
        <v>0</v>
      </c>
      <c r="F20" s="37">
        <f t="shared" si="1"/>
        <v>0</v>
      </c>
      <c r="G20" s="37">
        <f t="shared" si="1"/>
        <v>0</v>
      </c>
      <c r="H20" s="37">
        <f t="shared" si="1"/>
        <v>0</v>
      </c>
      <c r="I20" s="37">
        <f t="shared" si="0"/>
        <v>150000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30000</v>
      </c>
      <c r="E22" s="38">
        <v>0</v>
      </c>
      <c r="F22" s="38">
        <v>0</v>
      </c>
      <c r="G22" s="38">
        <v>0</v>
      </c>
      <c r="H22" s="38">
        <v>0</v>
      </c>
      <c r="I22" s="38">
        <f t="shared" si="0"/>
        <v>30000</v>
      </c>
    </row>
    <row r="23" spans="1:12" x14ac:dyDescent="0.25">
      <c r="A23" s="38" t="s">
        <v>14</v>
      </c>
      <c r="B23" s="38">
        <v>0</v>
      </c>
      <c r="C23" s="38">
        <v>0</v>
      </c>
      <c r="D23" s="38">
        <v>110000</v>
      </c>
      <c r="E23" s="38"/>
      <c r="F23" s="38">
        <v>0</v>
      </c>
      <c r="G23" s="38">
        <v>0</v>
      </c>
      <c r="H23" s="38">
        <v>0</v>
      </c>
      <c r="I23" s="38">
        <f t="shared" si="0"/>
        <v>110000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150000</v>
      </c>
      <c r="E25" s="37">
        <f t="shared" si="2"/>
        <v>0</v>
      </c>
      <c r="F25" s="37">
        <f t="shared" si="2"/>
        <v>0</v>
      </c>
      <c r="G25" s="37">
        <f t="shared" si="2"/>
        <v>0</v>
      </c>
      <c r="H25" s="37">
        <f t="shared" si="2"/>
        <v>0</v>
      </c>
      <c r="I25" s="37">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L50"/>
  <sheetViews>
    <sheetView view="pageBreakPreview" zoomScale="98" zoomScaleNormal="100" zoomScaleSheetLayoutView="98" workbookViewId="0">
      <selection activeCell="B27" sqref="B27"/>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342</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175</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50" t="s">
        <v>23</v>
      </c>
      <c r="B15" s="38">
        <v>0</v>
      </c>
      <c r="C15" s="38">
        <v>0</v>
      </c>
      <c r="D15" s="38">
        <v>125000</v>
      </c>
      <c r="E15" s="38">
        <v>0</v>
      </c>
      <c r="F15" s="38">
        <v>0</v>
      </c>
      <c r="G15" s="38">
        <v>0</v>
      </c>
      <c r="H15" s="38">
        <v>0</v>
      </c>
      <c r="I15" s="38">
        <f t="shared" ref="I15:I25" si="0">SUM(B15:H15)</f>
        <v>125000</v>
      </c>
      <c r="K15" s="4"/>
    </row>
    <row r="16" spans="1:12" x14ac:dyDescent="0.25">
      <c r="A16" s="50" t="s">
        <v>10</v>
      </c>
      <c r="B16" s="38">
        <v>0</v>
      </c>
      <c r="C16" s="38">
        <v>0</v>
      </c>
      <c r="D16" s="38">
        <v>0</v>
      </c>
      <c r="E16" s="38">
        <v>0</v>
      </c>
      <c r="F16" s="38">
        <v>0</v>
      </c>
      <c r="G16" s="38">
        <v>0</v>
      </c>
      <c r="H16" s="38">
        <v>0</v>
      </c>
      <c r="I16" s="38">
        <f t="shared" si="0"/>
        <v>0</v>
      </c>
      <c r="K16" s="4" t="e">
        <f>#REF!-#REF!</f>
        <v>#REF!</v>
      </c>
      <c r="L16" t="s">
        <v>7</v>
      </c>
    </row>
    <row r="17" spans="1:12" x14ac:dyDescent="0.25">
      <c r="A17" s="50" t="s">
        <v>3</v>
      </c>
      <c r="B17" s="38">
        <v>0</v>
      </c>
      <c r="C17" s="38">
        <v>0</v>
      </c>
      <c r="D17" s="38">
        <v>0</v>
      </c>
      <c r="E17" s="38">
        <v>0</v>
      </c>
      <c r="F17" s="38">
        <v>0</v>
      </c>
      <c r="G17" s="38">
        <v>0</v>
      </c>
      <c r="H17" s="38">
        <v>0</v>
      </c>
      <c r="I17" s="38">
        <f t="shared" si="0"/>
        <v>0</v>
      </c>
      <c r="K17" s="4" t="e">
        <f>#REF!-#REF!</f>
        <v>#REF!</v>
      </c>
      <c r="L17" t="s">
        <v>6</v>
      </c>
    </row>
    <row r="18" spans="1:12" x14ac:dyDescent="0.25">
      <c r="A18" s="50" t="s">
        <v>11</v>
      </c>
      <c r="B18" s="38">
        <v>0</v>
      </c>
      <c r="C18" s="38">
        <v>0</v>
      </c>
      <c r="D18" s="38">
        <v>0</v>
      </c>
      <c r="E18" s="38">
        <v>0</v>
      </c>
      <c r="F18" s="38">
        <v>0</v>
      </c>
      <c r="G18" s="38">
        <v>0</v>
      </c>
      <c r="H18" s="38">
        <v>0</v>
      </c>
      <c r="I18" s="38">
        <f t="shared" si="0"/>
        <v>0</v>
      </c>
      <c r="K18" s="4" t="e">
        <f>#REF!-#REF!</f>
        <v>#REF!</v>
      </c>
      <c r="L18" t="s">
        <v>5</v>
      </c>
    </row>
    <row r="19" spans="1:12" x14ac:dyDescent="0.25">
      <c r="A19" s="50"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50" t="s">
        <v>16</v>
      </c>
      <c r="B21" s="38">
        <v>0</v>
      </c>
      <c r="C21" s="38">
        <v>0</v>
      </c>
      <c r="D21" s="38">
        <v>5000</v>
      </c>
      <c r="E21" s="38">
        <v>0</v>
      </c>
      <c r="F21" s="38">
        <v>0</v>
      </c>
      <c r="G21" s="38">
        <v>0</v>
      </c>
      <c r="H21" s="38">
        <v>0</v>
      </c>
      <c r="I21" s="38">
        <f t="shared" si="0"/>
        <v>5000</v>
      </c>
    </row>
    <row r="22" spans="1:12" x14ac:dyDescent="0.25">
      <c r="A22" s="50" t="s">
        <v>13</v>
      </c>
      <c r="B22" s="38">
        <v>0</v>
      </c>
      <c r="C22" s="38">
        <v>0</v>
      </c>
      <c r="D22" s="38">
        <v>25000</v>
      </c>
      <c r="E22" s="38">
        <v>0</v>
      </c>
      <c r="F22" s="38">
        <v>0</v>
      </c>
      <c r="G22" s="38">
        <v>0</v>
      </c>
      <c r="H22" s="38">
        <v>0</v>
      </c>
      <c r="I22" s="38">
        <f t="shared" si="0"/>
        <v>25000</v>
      </c>
    </row>
    <row r="23" spans="1:12" x14ac:dyDescent="0.25">
      <c r="A23" s="50" t="s">
        <v>14</v>
      </c>
      <c r="B23" s="38">
        <v>0</v>
      </c>
      <c r="C23" s="38">
        <v>0</v>
      </c>
      <c r="D23" s="38">
        <v>95000</v>
      </c>
      <c r="E23" s="38"/>
      <c r="F23" s="38">
        <v>0</v>
      </c>
      <c r="G23" s="38">
        <v>0</v>
      </c>
      <c r="H23" s="38">
        <v>0</v>
      </c>
      <c r="I23" s="38">
        <f t="shared" si="0"/>
        <v>95000</v>
      </c>
    </row>
    <row r="24" spans="1:12" x14ac:dyDescent="0.25">
      <c r="A24" s="50"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50"/>
  <sheetViews>
    <sheetView view="pageBreakPreview" zoomScaleNormal="100" zoomScaleSheetLayoutView="100" workbookViewId="0">
      <selection activeCell="A15" sqref="A15:A25"/>
    </sheetView>
  </sheetViews>
  <sheetFormatPr defaultRowHeight="15" x14ac:dyDescent="0.25"/>
  <cols>
    <col min="1" max="1" width="28.42578125" style="12" customWidth="1"/>
    <col min="2" max="2" width="12.7109375" style="12" customWidth="1"/>
    <col min="3" max="3" width="12" style="12" customWidth="1"/>
    <col min="4" max="4" width="10.1406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343</v>
      </c>
      <c r="B3" s="3"/>
      <c r="C3" s="3"/>
      <c r="D3" s="3"/>
      <c r="E3" s="3"/>
      <c r="F3" s="17"/>
      <c r="G3" s="17"/>
      <c r="H3" s="17"/>
      <c r="I3" s="17"/>
    </row>
    <row r="4" spans="1:12" x14ac:dyDescent="0.25">
      <c r="A4" s="3" t="s">
        <v>62</v>
      </c>
      <c r="B4" s="3"/>
      <c r="C4" s="3"/>
      <c r="D4" s="3"/>
      <c r="E4" s="3"/>
      <c r="F4" s="17"/>
      <c r="G4" s="17"/>
      <c r="H4" s="17"/>
      <c r="I4" s="17"/>
    </row>
    <row r="5" spans="1:12" x14ac:dyDescent="0.25">
      <c r="A5" s="3" t="s">
        <v>89</v>
      </c>
      <c r="B5" s="3"/>
      <c r="C5" s="3"/>
      <c r="D5" s="3"/>
      <c r="E5" s="3"/>
      <c r="F5" s="17"/>
      <c r="G5" s="17"/>
      <c r="H5" s="17"/>
      <c r="I5" s="17"/>
    </row>
    <row r="6" spans="1:12" x14ac:dyDescent="0.25">
      <c r="A6" s="3" t="s">
        <v>176</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125000</v>
      </c>
      <c r="E15" s="38">
        <v>0</v>
      </c>
      <c r="F15" s="38">
        <v>0</v>
      </c>
      <c r="G15" s="38">
        <v>0</v>
      </c>
      <c r="H15" s="38">
        <v>0</v>
      </c>
      <c r="I15" s="38">
        <f t="shared" ref="I15:I25" si="0">SUM(B15:H15)</f>
        <v>125000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125000</v>
      </c>
      <c r="E20" s="37">
        <f t="shared" si="1"/>
        <v>0</v>
      </c>
      <c r="F20" s="37">
        <f t="shared" si="1"/>
        <v>0</v>
      </c>
      <c r="G20" s="37">
        <f t="shared" si="1"/>
        <v>0</v>
      </c>
      <c r="H20" s="37">
        <f t="shared" si="1"/>
        <v>0</v>
      </c>
      <c r="I20" s="37">
        <f t="shared" si="0"/>
        <v>125000</v>
      </c>
    </row>
    <row r="21" spans="1:12" ht="15" customHeight="1" x14ac:dyDescent="0.25">
      <c r="A21" s="38" t="s">
        <v>16</v>
      </c>
      <c r="B21" s="38">
        <v>0</v>
      </c>
      <c r="C21" s="38">
        <v>0</v>
      </c>
      <c r="D21" s="38">
        <v>5000</v>
      </c>
      <c r="E21" s="38">
        <v>0</v>
      </c>
      <c r="F21" s="38">
        <v>0</v>
      </c>
      <c r="G21" s="38">
        <v>0</v>
      </c>
      <c r="H21" s="38">
        <v>0</v>
      </c>
      <c r="I21" s="38">
        <f t="shared" si="0"/>
        <v>5000</v>
      </c>
    </row>
    <row r="22" spans="1:12" x14ac:dyDescent="0.25">
      <c r="A22" s="38" t="s">
        <v>13</v>
      </c>
      <c r="B22" s="38">
        <v>0</v>
      </c>
      <c r="C22" s="38">
        <v>0</v>
      </c>
      <c r="D22" s="38">
        <v>25000</v>
      </c>
      <c r="E22" s="38">
        <v>0</v>
      </c>
      <c r="F22" s="38">
        <v>0</v>
      </c>
      <c r="G22" s="38">
        <v>0</v>
      </c>
      <c r="H22" s="38">
        <v>0</v>
      </c>
      <c r="I22" s="38">
        <f t="shared" si="0"/>
        <v>25000</v>
      </c>
    </row>
    <row r="23" spans="1:12" x14ac:dyDescent="0.25">
      <c r="A23" s="38" t="s">
        <v>14</v>
      </c>
      <c r="B23" s="38">
        <v>0</v>
      </c>
      <c r="C23" s="38">
        <v>0</v>
      </c>
      <c r="D23" s="38">
        <v>95000</v>
      </c>
      <c r="E23" s="38"/>
      <c r="F23" s="38">
        <v>0</v>
      </c>
      <c r="G23" s="38">
        <v>0</v>
      </c>
      <c r="H23" s="38">
        <v>0</v>
      </c>
      <c r="I23" s="38">
        <f t="shared" si="0"/>
        <v>95000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125000</v>
      </c>
      <c r="E25" s="37">
        <f t="shared" si="2"/>
        <v>0</v>
      </c>
      <c r="F25" s="37">
        <f t="shared" si="2"/>
        <v>0</v>
      </c>
      <c r="G25" s="37">
        <f t="shared" si="2"/>
        <v>0</v>
      </c>
      <c r="H25" s="37">
        <f t="shared" si="2"/>
        <v>0</v>
      </c>
      <c r="I25" s="37">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L50"/>
  <sheetViews>
    <sheetView view="pageBreakPreview" zoomScaleNormal="100" zoomScaleSheetLayoutView="100" workbookViewId="0">
      <selection activeCell="A8" sqref="A8:I12"/>
    </sheetView>
  </sheetViews>
  <sheetFormatPr defaultRowHeight="15" x14ac:dyDescent="0.25"/>
  <cols>
    <col min="1" max="1" width="28.7109375" style="12" customWidth="1"/>
    <col min="2" max="2" width="12.7109375" style="12" customWidth="1"/>
    <col min="3" max="3" width="12" style="12" customWidth="1"/>
    <col min="4" max="4" width="10.42578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344</v>
      </c>
      <c r="B3" s="3"/>
      <c r="C3" s="3"/>
      <c r="D3" s="3"/>
      <c r="E3" s="3"/>
      <c r="F3" s="17"/>
      <c r="G3" s="17"/>
      <c r="H3" s="17"/>
      <c r="I3" s="17"/>
    </row>
    <row r="4" spans="1:12" x14ac:dyDescent="0.25">
      <c r="A4" s="3" t="s">
        <v>64</v>
      </c>
      <c r="B4" s="3"/>
      <c r="C4" s="3"/>
      <c r="D4" s="3"/>
      <c r="E4" s="3"/>
      <c r="F4" s="17"/>
      <c r="G4" s="17"/>
      <c r="H4" s="17"/>
      <c r="I4" s="17"/>
    </row>
    <row r="5" spans="1:12" x14ac:dyDescent="0.25">
      <c r="A5" s="3" t="s">
        <v>89</v>
      </c>
      <c r="B5" s="3"/>
      <c r="C5" s="3"/>
      <c r="D5" s="3"/>
      <c r="E5" s="3"/>
      <c r="F5" s="17"/>
      <c r="G5" s="17"/>
      <c r="H5" s="17"/>
      <c r="I5" s="17"/>
    </row>
    <row r="6" spans="1:12" x14ac:dyDescent="0.25">
      <c r="A6" s="3" t="s">
        <v>177</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175000</v>
      </c>
      <c r="E15" s="38">
        <v>0</v>
      </c>
      <c r="F15" s="38">
        <v>0</v>
      </c>
      <c r="G15" s="38">
        <v>0</v>
      </c>
      <c r="H15" s="38">
        <v>0</v>
      </c>
      <c r="I15" s="38">
        <f t="shared" ref="I15:I25" si="0">SUM(B15:H15)</f>
        <v>175000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175000</v>
      </c>
      <c r="E20" s="37">
        <f t="shared" si="1"/>
        <v>0</v>
      </c>
      <c r="F20" s="37">
        <f t="shared" si="1"/>
        <v>0</v>
      </c>
      <c r="G20" s="37">
        <f t="shared" si="1"/>
        <v>0</v>
      </c>
      <c r="H20" s="37">
        <f t="shared" si="1"/>
        <v>0</v>
      </c>
      <c r="I20" s="37">
        <f t="shared" si="0"/>
        <v>175000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40000</v>
      </c>
      <c r="E22" s="38">
        <v>0</v>
      </c>
      <c r="F22" s="38">
        <v>0</v>
      </c>
      <c r="G22" s="38">
        <v>0</v>
      </c>
      <c r="H22" s="38">
        <v>0</v>
      </c>
      <c r="I22" s="38">
        <f t="shared" si="0"/>
        <v>40000</v>
      </c>
    </row>
    <row r="23" spans="1:12" x14ac:dyDescent="0.25">
      <c r="A23" s="38" t="s">
        <v>14</v>
      </c>
      <c r="B23" s="38">
        <v>0</v>
      </c>
      <c r="C23" s="38">
        <v>0</v>
      </c>
      <c r="D23" s="38">
        <v>125000</v>
      </c>
      <c r="E23" s="38"/>
      <c r="F23" s="38">
        <v>0</v>
      </c>
      <c r="G23" s="38">
        <v>0</v>
      </c>
      <c r="H23" s="38">
        <v>0</v>
      </c>
      <c r="I23" s="38">
        <f t="shared" si="0"/>
        <v>125000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175000</v>
      </c>
      <c r="E25" s="37">
        <f t="shared" si="2"/>
        <v>0</v>
      </c>
      <c r="F25" s="37">
        <f t="shared" si="2"/>
        <v>0</v>
      </c>
      <c r="G25" s="37">
        <f t="shared" si="2"/>
        <v>0</v>
      </c>
      <c r="H25" s="37">
        <f t="shared" si="2"/>
        <v>0</v>
      </c>
      <c r="I25" s="37">
        <f t="shared" si="0"/>
        <v>175000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4"/>
  <sheetViews>
    <sheetView view="pageBreakPreview" zoomScale="110" zoomScaleNormal="100" zoomScaleSheetLayoutView="110" workbookViewId="0">
      <selection activeCell="A8" sqref="A8:I12"/>
    </sheetView>
  </sheetViews>
  <sheetFormatPr defaultColWidth="8.85546875" defaultRowHeight="15" x14ac:dyDescent="0.25"/>
  <cols>
    <col min="1" max="1" width="28" style="12" customWidth="1"/>
    <col min="2" max="2" width="12.7109375" style="12" customWidth="1"/>
    <col min="3" max="4" width="11.85546875" style="12" customWidth="1"/>
    <col min="5" max="5" width="11" style="12" customWidth="1"/>
    <col min="6" max="6" width="9.85546875" style="12" customWidth="1"/>
    <col min="7" max="7" width="9.7109375" style="12" customWidth="1"/>
    <col min="8" max="8" width="12.85546875" style="12" customWidth="1"/>
    <col min="9" max="9" width="12.42578125" style="12" bestFit="1"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264</v>
      </c>
      <c r="B3" s="3"/>
      <c r="C3" s="3"/>
      <c r="D3" s="3"/>
      <c r="E3" s="3"/>
      <c r="F3" s="17"/>
      <c r="G3" s="17"/>
      <c r="H3" s="17"/>
      <c r="I3" s="17"/>
    </row>
    <row r="4" spans="1:12" x14ac:dyDescent="0.25">
      <c r="A4" s="3" t="s">
        <v>207</v>
      </c>
      <c r="B4" s="3"/>
      <c r="C4" s="3"/>
      <c r="D4" s="3"/>
      <c r="E4" s="3"/>
      <c r="F4" s="17"/>
      <c r="G4" s="17"/>
      <c r="H4" s="17"/>
      <c r="I4" s="17"/>
    </row>
    <row r="5" spans="1:12" x14ac:dyDescent="0.25">
      <c r="A5" s="3" t="s">
        <v>82</v>
      </c>
      <c r="B5" s="3"/>
      <c r="C5" s="3"/>
      <c r="D5" s="3"/>
      <c r="E5" s="3"/>
      <c r="F5" s="17"/>
      <c r="G5" s="17"/>
      <c r="H5" s="17"/>
      <c r="I5" s="17"/>
    </row>
    <row r="6" spans="1:12" x14ac:dyDescent="0.25">
      <c r="A6" s="3" t="s">
        <v>208</v>
      </c>
      <c r="B6" s="3"/>
      <c r="C6" s="3"/>
      <c r="D6" s="3"/>
      <c r="E6" s="3"/>
      <c r="F6" s="17"/>
      <c r="G6" s="17"/>
      <c r="H6" s="17"/>
      <c r="I6" s="17"/>
    </row>
    <row r="7" spans="1:12" x14ac:dyDescent="0.25">
      <c r="A7" s="7" t="s">
        <v>9</v>
      </c>
      <c r="B7" s="6"/>
      <c r="C7" s="3"/>
      <c r="D7" s="3"/>
      <c r="E7" s="3"/>
      <c r="F7" s="17"/>
      <c r="G7" s="17"/>
      <c r="H7" s="17"/>
      <c r="I7" s="17"/>
    </row>
    <row r="8" spans="1:12" x14ac:dyDescent="0.25">
      <c r="A8" s="51" t="s">
        <v>206</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60</v>
      </c>
      <c r="B15" s="38">
        <v>0</v>
      </c>
      <c r="C15" s="38">
        <v>535250</v>
      </c>
      <c r="D15" s="38">
        <v>535250</v>
      </c>
      <c r="E15" s="38">
        <v>100000</v>
      </c>
      <c r="F15" s="38">
        <v>0</v>
      </c>
      <c r="G15" s="38">
        <v>0</v>
      </c>
      <c r="H15" s="38">
        <v>0</v>
      </c>
      <c r="I15" s="38">
        <f t="shared" ref="I15:I25" si="0">SUM(B15:H15)</f>
        <v>1170500</v>
      </c>
      <c r="K15" s="4"/>
    </row>
    <row r="16" spans="1:12" x14ac:dyDescent="0.25">
      <c r="A16" s="38" t="s">
        <v>23</v>
      </c>
      <c r="B16" s="38">
        <v>0</v>
      </c>
      <c r="C16" s="38">
        <v>0</v>
      </c>
      <c r="D16" s="38">
        <v>0</v>
      </c>
      <c r="E16" s="38">
        <v>0</v>
      </c>
      <c r="F16" s="38">
        <v>0</v>
      </c>
      <c r="G16" s="38">
        <v>0</v>
      </c>
      <c r="H16" s="38">
        <v>0</v>
      </c>
      <c r="I16" s="38">
        <f t="shared" si="0"/>
        <v>0</v>
      </c>
      <c r="K16" s="4">
        <f>I20-I25</f>
        <v>0</v>
      </c>
      <c r="L16" t="s">
        <v>7</v>
      </c>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0</v>
      </c>
      <c r="C18" s="38">
        <v>0</v>
      </c>
      <c r="D18" s="38">
        <v>0</v>
      </c>
      <c r="E18" s="38">
        <v>0</v>
      </c>
      <c r="F18" s="38">
        <v>0</v>
      </c>
      <c r="G18" s="38">
        <v>0</v>
      </c>
      <c r="H18" s="38">
        <v>0</v>
      </c>
      <c r="I18" s="38">
        <f t="shared" si="0"/>
        <v>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0</v>
      </c>
      <c r="C20" s="37">
        <f t="shared" si="1"/>
        <v>535250</v>
      </c>
      <c r="D20" s="37">
        <f t="shared" si="1"/>
        <v>535250</v>
      </c>
      <c r="E20" s="37">
        <f t="shared" si="1"/>
        <v>100000</v>
      </c>
      <c r="F20" s="37">
        <f t="shared" si="1"/>
        <v>0</v>
      </c>
      <c r="G20" s="37">
        <f t="shared" si="1"/>
        <v>0</v>
      </c>
      <c r="H20" s="37">
        <f t="shared" si="1"/>
        <v>0</v>
      </c>
      <c r="I20" s="37">
        <f t="shared" si="0"/>
        <v>1170500</v>
      </c>
    </row>
    <row r="21" spans="1:11" ht="15" customHeight="1" x14ac:dyDescent="0.25">
      <c r="A21" s="38" t="s">
        <v>16</v>
      </c>
      <c r="B21" s="38">
        <v>0</v>
      </c>
      <c r="C21" s="38">
        <v>0</v>
      </c>
      <c r="D21" s="38">
        <v>1070500</v>
      </c>
      <c r="E21" s="38">
        <v>100000</v>
      </c>
      <c r="F21" s="38">
        <v>0</v>
      </c>
      <c r="G21" s="38">
        <v>0</v>
      </c>
      <c r="H21" s="38">
        <v>0</v>
      </c>
      <c r="I21" s="38">
        <f t="shared" si="0"/>
        <v>1170500</v>
      </c>
    </row>
    <row r="22" spans="1:11" x14ac:dyDescent="0.25">
      <c r="A22" s="38" t="s">
        <v>13</v>
      </c>
      <c r="B22" s="38">
        <v>0</v>
      </c>
      <c r="C22" s="38">
        <v>0</v>
      </c>
      <c r="D22" s="38">
        <v>0</v>
      </c>
      <c r="E22" s="38">
        <v>0</v>
      </c>
      <c r="F22" s="38">
        <v>0</v>
      </c>
      <c r="G22" s="38">
        <v>0</v>
      </c>
      <c r="H22" s="38">
        <v>0</v>
      </c>
      <c r="I22" s="38">
        <f t="shared" si="0"/>
        <v>0</v>
      </c>
    </row>
    <row r="23" spans="1:11" x14ac:dyDescent="0.25">
      <c r="A23" s="38" t="s">
        <v>14</v>
      </c>
      <c r="B23" s="38">
        <v>0</v>
      </c>
      <c r="C23" s="38">
        <v>0</v>
      </c>
      <c r="D23" s="38">
        <v>0</v>
      </c>
      <c r="E23" s="38">
        <v>0</v>
      </c>
      <c r="F23" s="38">
        <v>0</v>
      </c>
      <c r="G23" s="38">
        <v>0</v>
      </c>
      <c r="H23" s="38">
        <v>0</v>
      </c>
      <c r="I23" s="38">
        <f t="shared" si="0"/>
        <v>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0</v>
      </c>
      <c r="D25" s="37">
        <f t="shared" si="2"/>
        <v>1070500</v>
      </c>
      <c r="E25" s="37">
        <f t="shared" si="2"/>
        <v>100000</v>
      </c>
      <c r="F25" s="37">
        <f t="shared" si="2"/>
        <v>0</v>
      </c>
      <c r="G25" s="37">
        <f t="shared" si="2"/>
        <v>0</v>
      </c>
      <c r="H25" s="37">
        <f t="shared" si="2"/>
        <v>0</v>
      </c>
      <c r="I25" s="37">
        <f t="shared" si="0"/>
        <v>1170500</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1"/>
      <c r="D30" s="31"/>
      <c r="E30" s="31"/>
      <c r="F30" s="31"/>
      <c r="G30" s="31"/>
      <c r="H30" s="31"/>
      <c r="I30" s="31"/>
    </row>
    <row r="31" spans="1:11" ht="13.5" customHeight="1" x14ac:dyDescent="0.25">
      <c r="A31" s="19"/>
      <c r="B31" s="19"/>
      <c r="C31" s="31"/>
      <c r="D31" s="31"/>
      <c r="E31" s="31"/>
      <c r="F31" s="31"/>
      <c r="G31" s="31"/>
      <c r="H31" s="31"/>
      <c r="I31" s="31"/>
    </row>
    <row r="32" spans="1:11" ht="13.5" customHeight="1" x14ac:dyDescent="0.25">
      <c r="A32" s="19"/>
      <c r="B32" s="19"/>
      <c r="C32" s="31"/>
      <c r="D32" s="31"/>
      <c r="E32" s="31"/>
      <c r="F32" s="31"/>
      <c r="G32" s="31"/>
      <c r="H32" s="31"/>
      <c r="I32" s="31"/>
    </row>
    <row r="33" spans="1:9" ht="13.5" customHeight="1" x14ac:dyDescent="0.25">
      <c r="A33" s="19"/>
      <c r="B33" s="19"/>
      <c r="C33" s="31"/>
      <c r="D33" s="31"/>
      <c r="E33" s="31"/>
      <c r="F33" s="31"/>
      <c r="G33" s="31"/>
      <c r="H33" s="31"/>
      <c r="I33" s="31"/>
    </row>
    <row r="34" spans="1:9" ht="13.5" customHeight="1" x14ac:dyDescent="0.25">
      <c r="A34" s="19"/>
      <c r="B34" s="19"/>
      <c r="C34" s="31"/>
      <c r="D34" s="31"/>
      <c r="E34" s="31"/>
      <c r="F34" s="31"/>
      <c r="G34" s="31"/>
      <c r="H34" s="31"/>
      <c r="I34" s="31"/>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L50"/>
  <sheetViews>
    <sheetView view="pageBreakPreview" zoomScaleNormal="100" zoomScaleSheetLayoutView="100" workbookViewId="0">
      <selection activeCell="A8" sqref="A8:I12"/>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345</v>
      </c>
      <c r="B3" s="3"/>
      <c r="C3" s="3"/>
      <c r="D3" s="3"/>
      <c r="E3" s="3"/>
      <c r="F3" s="17"/>
      <c r="G3" s="17"/>
      <c r="H3" s="17"/>
      <c r="I3" s="17"/>
    </row>
    <row r="4" spans="1:12" x14ac:dyDescent="0.25">
      <c r="A4" s="3" t="s">
        <v>64</v>
      </c>
      <c r="B4" s="3"/>
      <c r="C4" s="3"/>
      <c r="D4" s="3"/>
      <c r="E4" s="3"/>
      <c r="F4" s="17"/>
      <c r="G4" s="17"/>
      <c r="H4" s="17"/>
      <c r="I4" s="17"/>
    </row>
    <row r="5" spans="1:12" x14ac:dyDescent="0.25">
      <c r="A5" s="3" t="s">
        <v>89</v>
      </c>
      <c r="B5" s="3"/>
      <c r="C5" s="3"/>
      <c r="D5" s="3"/>
      <c r="E5" s="3"/>
      <c r="F5" s="17"/>
      <c r="G5" s="17"/>
      <c r="H5" s="17"/>
      <c r="I5" s="17"/>
    </row>
    <row r="6" spans="1:12" x14ac:dyDescent="0.25">
      <c r="A6" s="3" t="s">
        <v>178</v>
      </c>
      <c r="B6" s="3"/>
      <c r="C6" s="3"/>
      <c r="D6" s="3"/>
      <c r="E6" s="3"/>
      <c r="F6" s="17"/>
      <c r="G6" s="17"/>
      <c r="H6" s="17"/>
      <c r="I6" s="17"/>
    </row>
    <row r="7" spans="1:12" x14ac:dyDescent="0.25">
      <c r="A7" s="7" t="s">
        <v>9</v>
      </c>
      <c r="B7" s="6"/>
      <c r="C7" s="3"/>
      <c r="D7" s="3"/>
      <c r="E7" s="3"/>
      <c r="F7" s="17"/>
      <c r="G7" s="17"/>
      <c r="H7" s="17"/>
      <c r="I7" s="17"/>
    </row>
    <row r="8" spans="1:12" x14ac:dyDescent="0.25">
      <c r="A8" s="51" t="s">
        <v>241</v>
      </c>
      <c r="B8" s="54"/>
      <c r="C8" s="54"/>
      <c r="D8" s="54"/>
      <c r="E8" s="54"/>
      <c r="F8" s="54"/>
      <c r="G8" s="54"/>
      <c r="H8" s="54"/>
      <c r="I8" s="54"/>
    </row>
    <row r="9" spans="1:12" x14ac:dyDescent="0.25">
      <c r="A9" s="54"/>
      <c r="B9" s="54"/>
      <c r="C9" s="54"/>
      <c r="D9" s="54"/>
      <c r="E9" s="54"/>
      <c r="F9" s="54"/>
      <c r="G9" s="54"/>
      <c r="H9" s="54"/>
      <c r="I9" s="54"/>
    </row>
    <row r="10" spans="1:12" x14ac:dyDescent="0.25">
      <c r="A10" s="54"/>
      <c r="B10" s="54"/>
      <c r="C10" s="54"/>
      <c r="D10" s="54"/>
      <c r="E10" s="54"/>
      <c r="F10" s="54"/>
      <c r="G10" s="54"/>
      <c r="H10" s="54"/>
      <c r="I10" s="54"/>
    </row>
    <row r="11" spans="1:12" x14ac:dyDescent="0.25">
      <c r="A11" s="54"/>
      <c r="B11" s="54"/>
      <c r="C11" s="54"/>
      <c r="D11" s="54"/>
      <c r="E11" s="54"/>
      <c r="F11" s="54"/>
      <c r="G11" s="54"/>
      <c r="H11" s="54"/>
      <c r="I11" s="54"/>
    </row>
    <row r="12" spans="1:12" ht="41.25" customHeight="1" x14ac:dyDescent="0.25">
      <c r="A12" s="54"/>
      <c r="B12" s="54"/>
      <c r="C12" s="54"/>
      <c r="D12" s="54"/>
      <c r="E12" s="54"/>
      <c r="F12" s="54"/>
      <c r="G12" s="54"/>
      <c r="H12" s="54"/>
      <c r="I12" s="54"/>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0</v>
      </c>
      <c r="C15" s="38">
        <v>0</v>
      </c>
      <c r="D15" s="38">
        <v>175000</v>
      </c>
      <c r="E15" s="38">
        <v>0</v>
      </c>
      <c r="F15" s="38">
        <v>0</v>
      </c>
      <c r="G15" s="38">
        <v>0</v>
      </c>
      <c r="H15" s="38">
        <v>0</v>
      </c>
      <c r="I15" s="38">
        <f t="shared" ref="I15:I25" si="0">SUM(B15:H15)</f>
        <v>175000</v>
      </c>
      <c r="K15" s="4"/>
    </row>
    <row r="16" spans="1:12" x14ac:dyDescent="0.25">
      <c r="A16" s="38" t="s">
        <v>10</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0</v>
      </c>
      <c r="C20" s="37">
        <f t="shared" si="1"/>
        <v>0</v>
      </c>
      <c r="D20" s="37">
        <f t="shared" si="1"/>
        <v>175000</v>
      </c>
      <c r="E20" s="37">
        <f t="shared" si="1"/>
        <v>0</v>
      </c>
      <c r="F20" s="37">
        <f t="shared" si="1"/>
        <v>0</v>
      </c>
      <c r="G20" s="37">
        <f t="shared" si="1"/>
        <v>0</v>
      </c>
      <c r="H20" s="37">
        <f t="shared" si="1"/>
        <v>0</v>
      </c>
      <c r="I20" s="37">
        <f t="shared" si="0"/>
        <v>175000</v>
      </c>
    </row>
    <row r="21" spans="1:12" ht="15" customHeight="1" x14ac:dyDescent="0.25">
      <c r="A21" s="38" t="s">
        <v>16</v>
      </c>
      <c r="B21" s="38">
        <v>0</v>
      </c>
      <c r="C21" s="38">
        <v>0</v>
      </c>
      <c r="D21" s="38">
        <v>10000</v>
      </c>
      <c r="E21" s="38">
        <v>0</v>
      </c>
      <c r="F21" s="38">
        <v>0</v>
      </c>
      <c r="G21" s="38">
        <v>0</v>
      </c>
      <c r="H21" s="38">
        <v>0</v>
      </c>
      <c r="I21" s="38">
        <f t="shared" si="0"/>
        <v>10000</v>
      </c>
    </row>
    <row r="22" spans="1:12" x14ac:dyDescent="0.25">
      <c r="A22" s="38" t="s">
        <v>13</v>
      </c>
      <c r="B22" s="38">
        <v>0</v>
      </c>
      <c r="C22" s="38">
        <v>0</v>
      </c>
      <c r="D22" s="38">
        <v>40000</v>
      </c>
      <c r="E22" s="38">
        <v>0</v>
      </c>
      <c r="F22" s="38">
        <v>0</v>
      </c>
      <c r="G22" s="38">
        <v>0</v>
      </c>
      <c r="H22" s="38">
        <v>0</v>
      </c>
      <c r="I22" s="38">
        <f t="shared" si="0"/>
        <v>40000</v>
      </c>
    </row>
    <row r="23" spans="1:12" x14ac:dyDescent="0.25">
      <c r="A23" s="38" t="s">
        <v>14</v>
      </c>
      <c r="B23" s="38">
        <v>0</v>
      </c>
      <c r="C23" s="38">
        <v>0</v>
      </c>
      <c r="D23" s="38">
        <v>125000</v>
      </c>
      <c r="E23" s="38"/>
      <c r="F23" s="38">
        <v>0</v>
      </c>
      <c r="G23" s="38">
        <v>0</v>
      </c>
      <c r="H23" s="38">
        <v>0</v>
      </c>
      <c r="I23" s="38">
        <f t="shared" si="0"/>
        <v>125000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0</v>
      </c>
      <c r="C25" s="37">
        <f t="shared" si="2"/>
        <v>0</v>
      </c>
      <c r="D25" s="37">
        <f t="shared" si="2"/>
        <v>175000</v>
      </c>
      <c r="E25" s="37">
        <f t="shared" si="2"/>
        <v>0</v>
      </c>
      <c r="F25" s="37">
        <f t="shared" si="2"/>
        <v>0</v>
      </c>
      <c r="G25" s="37">
        <f t="shared" si="2"/>
        <v>0</v>
      </c>
      <c r="H25" s="37">
        <f t="shared" si="2"/>
        <v>0</v>
      </c>
      <c r="I25" s="37">
        <f t="shared" si="0"/>
        <v>175000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L50"/>
  <sheetViews>
    <sheetView view="pageBreakPreview" zoomScaleNormal="100" zoomScaleSheetLayoutView="100" workbookViewId="0">
      <selection activeCell="K30" sqref="K30"/>
    </sheetView>
  </sheetViews>
  <sheetFormatPr defaultRowHeight="15" x14ac:dyDescent="0.25"/>
  <cols>
    <col min="1" max="1" width="28.7109375" style="12" customWidth="1"/>
    <col min="2" max="2" width="12.7109375" style="12" customWidth="1"/>
    <col min="3" max="3" width="12" style="12" customWidth="1"/>
    <col min="4" max="4" width="10.5703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E1" s="16"/>
      <c r="F1" s="16"/>
      <c r="G1" s="16"/>
      <c r="H1" s="16"/>
      <c r="I1" s="16"/>
    </row>
    <row r="2" spans="1:12" ht="15.75" x14ac:dyDescent="0.25">
      <c r="A2" s="20" t="s">
        <v>281</v>
      </c>
      <c r="B2" s="6"/>
      <c r="C2" s="6"/>
      <c r="D2" s="6"/>
      <c r="E2" s="6"/>
      <c r="F2" s="17"/>
      <c r="G2" s="17"/>
      <c r="H2" s="17"/>
      <c r="I2" s="17"/>
    </row>
    <row r="3" spans="1:12" ht="15.75" x14ac:dyDescent="0.25">
      <c r="A3" s="20" t="s">
        <v>346</v>
      </c>
      <c r="B3" s="3"/>
      <c r="C3" s="3"/>
      <c r="D3" s="3"/>
      <c r="E3" s="3"/>
      <c r="F3" s="17"/>
      <c r="G3" s="17"/>
      <c r="H3" s="17"/>
      <c r="I3" s="17"/>
    </row>
    <row r="4" spans="1:12" x14ac:dyDescent="0.25">
      <c r="A4" s="3" t="s">
        <v>49</v>
      </c>
      <c r="B4" s="3"/>
      <c r="C4" s="3"/>
      <c r="D4" s="3"/>
      <c r="E4" s="3"/>
      <c r="G4" s="17"/>
      <c r="H4" s="17"/>
      <c r="I4" s="17"/>
    </row>
    <row r="5" spans="1:12" x14ac:dyDescent="0.25">
      <c r="A5" s="3" t="s">
        <v>179</v>
      </c>
      <c r="B5" s="3"/>
      <c r="C5" s="3"/>
      <c r="D5" s="3"/>
      <c r="E5" s="3"/>
      <c r="G5" s="17"/>
      <c r="H5" s="17"/>
      <c r="I5" s="17"/>
    </row>
    <row r="6" spans="1:12" x14ac:dyDescent="0.25">
      <c r="A6" s="3" t="s">
        <v>180</v>
      </c>
      <c r="B6" s="3"/>
      <c r="C6" s="3"/>
      <c r="D6" s="3"/>
      <c r="E6" s="3"/>
      <c r="F6" s="17"/>
      <c r="G6" s="17"/>
      <c r="H6" s="17"/>
      <c r="I6" s="17"/>
    </row>
    <row r="7" spans="1:12" x14ac:dyDescent="0.25">
      <c r="A7" s="7" t="s">
        <v>9</v>
      </c>
      <c r="B7" s="6"/>
      <c r="C7" s="3"/>
      <c r="D7" s="3"/>
      <c r="E7" s="3"/>
      <c r="F7" s="17"/>
      <c r="G7" s="17"/>
      <c r="H7" s="17"/>
      <c r="I7" s="17"/>
    </row>
    <row r="8" spans="1:12" x14ac:dyDescent="0.25">
      <c r="A8" s="51" t="s">
        <v>377</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8"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75328</v>
      </c>
      <c r="C15" s="38">
        <v>0</v>
      </c>
      <c r="D15" s="38">
        <v>0</v>
      </c>
      <c r="E15" s="38">
        <v>0</v>
      </c>
      <c r="F15" s="38">
        <v>0</v>
      </c>
      <c r="G15" s="38">
        <v>0</v>
      </c>
      <c r="H15" s="38">
        <v>0</v>
      </c>
      <c r="I15" s="38">
        <f t="shared" ref="I15:I25" si="0">SUM(B15:H15)</f>
        <v>75328</v>
      </c>
      <c r="K15" s="4"/>
    </row>
    <row r="16" spans="1:12" x14ac:dyDescent="0.25">
      <c r="A16" s="38" t="s">
        <v>48</v>
      </c>
      <c r="B16" s="38">
        <v>104672</v>
      </c>
      <c r="C16" s="38">
        <v>0</v>
      </c>
      <c r="D16" s="38">
        <v>0</v>
      </c>
      <c r="E16" s="38">
        <v>0</v>
      </c>
      <c r="F16" s="38">
        <v>0</v>
      </c>
      <c r="G16" s="38">
        <v>0</v>
      </c>
      <c r="H16" s="38">
        <v>0</v>
      </c>
      <c r="I16" s="38">
        <f t="shared" si="0"/>
        <v>104672</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180000</v>
      </c>
      <c r="C20" s="37">
        <f t="shared" si="1"/>
        <v>0</v>
      </c>
      <c r="D20" s="37">
        <f t="shared" si="1"/>
        <v>0</v>
      </c>
      <c r="E20" s="37">
        <f t="shared" si="1"/>
        <v>0</v>
      </c>
      <c r="F20" s="37">
        <f t="shared" si="1"/>
        <v>0</v>
      </c>
      <c r="G20" s="37">
        <f t="shared" si="1"/>
        <v>0</v>
      </c>
      <c r="H20" s="37">
        <f t="shared" si="1"/>
        <v>0</v>
      </c>
      <c r="I20" s="37">
        <f t="shared" si="0"/>
        <v>180000</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19923</v>
      </c>
      <c r="C22" s="38">
        <f>32015-Table1445[[#This Row],[All Prior Fiscal Years]]</f>
        <v>12092</v>
      </c>
      <c r="D22" s="38">
        <v>0</v>
      </c>
      <c r="E22" s="38">
        <v>0</v>
      </c>
      <c r="F22" s="38">
        <v>0</v>
      </c>
      <c r="G22" s="38">
        <v>0</v>
      </c>
      <c r="H22" s="38">
        <v>0</v>
      </c>
      <c r="I22" s="38">
        <f t="shared" si="0"/>
        <v>32015</v>
      </c>
    </row>
    <row r="23" spans="1:12" x14ac:dyDescent="0.25">
      <c r="A23" s="38" t="s">
        <v>14</v>
      </c>
      <c r="B23" s="38">
        <v>0</v>
      </c>
      <c r="C23" s="38"/>
      <c r="D23" s="38">
        <f>180000-I22</f>
        <v>147985</v>
      </c>
      <c r="E23" s="38">
        <v>0</v>
      </c>
      <c r="F23" s="38">
        <v>0</v>
      </c>
      <c r="G23" s="38">
        <v>0</v>
      </c>
      <c r="H23" s="38">
        <v>0</v>
      </c>
      <c r="I23" s="38">
        <f t="shared" si="0"/>
        <v>147985</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19923</v>
      </c>
      <c r="C25" s="37">
        <f t="shared" si="2"/>
        <v>12092</v>
      </c>
      <c r="D25" s="37">
        <f t="shared" si="2"/>
        <v>147985</v>
      </c>
      <c r="E25" s="37">
        <f t="shared" si="2"/>
        <v>0</v>
      </c>
      <c r="F25" s="37">
        <f t="shared" si="2"/>
        <v>0</v>
      </c>
      <c r="G25" s="37">
        <f t="shared" si="2"/>
        <v>0</v>
      </c>
      <c r="H25" s="37">
        <f t="shared" si="2"/>
        <v>0</v>
      </c>
      <c r="I25" s="37">
        <f t="shared" si="0"/>
        <v>180000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28"/>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8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L50"/>
  <sheetViews>
    <sheetView view="pageBreakPreview" zoomScaleNormal="100" zoomScaleSheetLayoutView="100" workbookViewId="0">
      <selection activeCell="A16" sqref="A16"/>
    </sheetView>
  </sheetViews>
  <sheetFormatPr defaultRowHeight="15" x14ac:dyDescent="0.25"/>
  <cols>
    <col min="1" max="1" width="28.5703125" style="12" customWidth="1"/>
    <col min="2" max="2" width="12.7109375" style="12" customWidth="1"/>
    <col min="3" max="3" width="12" style="12" customWidth="1"/>
    <col min="4" max="4" width="10.42578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E1" s="16"/>
      <c r="G1" s="16"/>
      <c r="H1" s="16"/>
      <c r="I1" s="16"/>
    </row>
    <row r="2" spans="1:12" ht="15.75" x14ac:dyDescent="0.25">
      <c r="A2" s="20" t="s">
        <v>281</v>
      </c>
      <c r="B2" s="6"/>
      <c r="C2" s="6"/>
      <c r="D2" s="6"/>
      <c r="E2" s="6"/>
      <c r="G2" s="17"/>
      <c r="H2" s="17"/>
      <c r="I2" s="17"/>
    </row>
    <row r="3" spans="1:12" ht="15.75" x14ac:dyDescent="0.25">
      <c r="A3" s="20" t="s">
        <v>347</v>
      </c>
      <c r="B3" s="3"/>
      <c r="C3" s="3"/>
      <c r="D3" s="3"/>
      <c r="E3" s="3"/>
      <c r="F3" s="17"/>
      <c r="G3" s="17"/>
      <c r="H3" s="17"/>
      <c r="I3" s="17"/>
    </row>
    <row r="4" spans="1:12" x14ac:dyDescent="0.25">
      <c r="A4" s="3" t="s">
        <v>49</v>
      </c>
      <c r="B4" s="3"/>
      <c r="C4" s="3"/>
      <c r="D4" s="3"/>
      <c r="E4" s="3"/>
      <c r="F4" s="17"/>
      <c r="G4" s="17"/>
      <c r="H4" s="17"/>
      <c r="I4" s="17"/>
    </row>
    <row r="5" spans="1:12" x14ac:dyDescent="0.25">
      <c r="A5" s="3" t="s">
        <v>179</v>
      </c>
      <c r="B5" s="3"/>
      <c r="C5" s="3"/>
      <c r="D5" s="3"/>
      <c r="E5" s="3"/>
      <c r="F5" s="17"/>
      <c r="G5" s="17"/>
      <c r="H5" s="17"/>
      <c r="I5" s="17"/>
    </row>
    <row r="6" spans="1:12" x14ac:dyDescent="0.25">
      <c r="A6" s="3" t="s">
        <v>181</v>
      </c>
      <c r="B6" s="3"/>
      <c r="C6" s="3"/>
      <c r="D6" s="3"/>
      <c r="E6" s="3"/>
      <c r="F6" s="17"/>
      <c r="G6" s="17"/>
      <c r="H6" s="17"/>
      <c r="I6" s="17"/>
    </row>
    <row r="7" spans="1:12" x14ac:dyDescent="0.25">
      <c r="A7" s="7" t="s">
        <v>9</v>
      </c>
      <c r="B7" s="6"/>
      <c r="C7" s="3"/>
      <c r="D7" s="3"/>
      <c r="E7" s="3"/>
      <c r="F7" s="17"/>
      <c r="G7" s="17"/>
      <c r="H7" s="17"/>
      <c r="I7" s="17"/>
    </row>
    <row r="8" spans="1:12" x14ac:dyDescent="0.25">
      <c r="A8" s="51" t="s">
        <v>243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8"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104720</v>
      </c>
      <c r="C15" s="38">
        <v>0</v>
      </c>
      <c r="D15" s="38">
        <v>0</v>
      </c>
      <c r="E15" s="38">
        <v>0</v>
      </c>
      <c r="F15" s="38">
        <v>0</v>
      </c>
      <c r="G15" s="38">
        <v>0</v>
      </c>
      <c r="H15" s="38">
        <v>0</v>
      </c>
      <c r="I15" s="38">
        <f t="shared" ref="I15:I25" si="0">SUM(B15:H15)</f>
        <v>104720</v>
      </c>
      <c r="K15" s="4"/>
    </row>
    <row r="16" spans="1:12" x14ac:dyDescent="0.25">
      <c r="A16" s="38" t="s">
        <v>48</v>
      </c>
      <c r="B16" s="38">
        <v>75280</v>
      </c>
      <c r="C16" s="38">
        <v>0</v>
      </c>
      <c r="D16" s="38">
        <v>0</v>
      </c>
      <c r="E16" s="38">
        <v>0</v>
      </c>
      <c r="F16" s="38">
        <v>0</v>
      </c>
      <c r="G16" s="38">
        <v>0</v>
      </c>
      <c r="H16" s="38">
        <v>0</v>
      </c>
      <c r="I16" s="38">
        <f t="shared" si="0"/>
        <v>75280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180000</v>
      </c>
      <c r="C20" s="37">
        <f t="shared" si="1"/>
        <v>0</v>
      </c>
      <c r="D20" s="37">
        <f t="shared" si="1"/>
        <v>0</v>
      </c>
      <c r="E20" s="37">
        <f t="shared" si="1"/>
        <v>0</v>
      </c>
      <c r="F20" s="37">
        <f t="shared" si="1"/>
        <v>0</v>
      </c>
      <c r="G20" s="37">
        <f t="shared" si="1"/>
        <v>0</v>
      </c>
      <c r="H20" s="37">
        <f t="shared" si="1"/>
        <v>0</v>
      </c>
      <c r="I20" s="37">
        <f t="shared" si="0"/>
        <v>180000</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f>11334-2259</f>
        <v>9075</v>
      </c>
      <c r="C22" s="38">
        <f>20000-Table1443[[#This Row],[All Prior Fiscal Years]]</f>
        <v>10925</v>
      </c>
      <c r="D22" s="38">
        <v>0</v>
      </c>
      <c r="E22" s="38">
        <v>0</v>
      </c>
      <c r="F22" s="38">
        <v>0</v>
      </c>
      <c r="G22" s="38">
        <v>0</v>
      </c>
      <c r="H22" s="38">
        <v>0</v>
      </c>
      <c r="I22" s="38">
        <f t="shared" si="0"/>
        <v>20000</v>
      </c>
    </row>
    <row r="23" spans="1:12" x14ac:dyDescent="0.25">
      <c r="A23" s="38" t="s">
        <v>14</v>
      </c>
      <c r="B23" s="38">
        <v>0</v>
      </c>
      <c r="C23" s="38"/>
      <c r="D23" s="38">
        <f>I20-I22</f>
        <v>160000</v>
      </c>
      <c r="E23" s="38">
        <v>0</v>
      </c>
      <c r="F23" s="38">
        <v>0</v>
      </c>
      <c r="G23" s="38">
        <v>0</v>
      </c>
      <c r="H23" s="38">
        <v>0</v>
      </c>
      <c r="I23" s="38">
        <f t="shared" si="0"/>
        <v>160000</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9075</v>
      </c>
      <c r="C25" s="37">
        <f t="shared" si="2"/>
        <v>10925</v>
      </c>
      <c r="D25" s="37">
        <f t="shared" si="2"/>
        <v>160000</v>
      </c>
      <c r="E25" s="37">
        <f t="shared" si="2"/>
        <v>0</v>
      </c>
      <c r="F25" s="37">
        <f t="shared" si="2"/>
        <v>0</v>
      </c>
      <c r="G25" s="37">
        <f t="shared" si="2"/>
        <v>0</v>
      </c>
      <c r="H25" s="37">
        <f t="shared" si="2"/>
        <v>0</v>
      </c>
      <c r="I25" s="37">
        <f t="shared" si="0"/>
        <v>180000</v>
      </c>
    </row>
    <row r="26" spans="1:12" x14ac:dyDescent="0.25">
      <c r="A26" s="8"/>
      <c r="B26" s="8"/>
      <c r="C26" s="8"/>
      <c r="D26" s="8"/>
      <c r="E26" s="8"/>
      <c r="F26" s="9"/>
      <c r="G26" s="9"/>
      <c r="H26" s="2"/>
      <c r="I26" s="1"/>
    </row>
    <row r="27" spans="1:12" x14ac:dyDescent="0.25">
      <c r="A27" s="8"/>
      <c r="B27" s="8"/>
      <c r="C27" s="29"/>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28"/>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9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L50"/>
  <sheetViews>
    <sheetView view="pageBreakPreview" zoomScaleNormal="100" zoomScaleSheetLayoutView="100" workbookViewId="0">
      <selection activeCell="A16" sqref="A16"/>
    </sheetView>
  </sheetViews>
  <sheetFormatPr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281</v>
      </c>
      <c r="B2" s="6"/>
      <c r="C2" s="6"/>
      <c r="D2" s="6"/>
      <c r="F2" s="17"/>
      <c r="G2" s="17"/>
      <c r="H2" s="17"/>
      <c r="I2" s="17"/>
    </row>
    <row r="3" spans="1:12" ht="15.75" x14ac:dyDescent="0.25">
      <c r="A3" s="20" t="s">
        <v>348</v>
      </c>
      <c r="B3" s="3"/>
      <c r="C3" s="3"/>
      <c r="D3" s="3"/>
      <c r="E3" s="3"/>
      <c r="F3" s="17"/>
      <c r="G3" s="17"/>
      <c r="H3" s="17"/>
      <c r="I3" s="17"/>
    </row>
    <row r="4" spans="1:12" x14ac:dyDescent="0.25">
      <c r="A4" s="3" t="s">
        <v>50</v>
      </c>
      <c r="B4" s="3"/>
      <c r="C4" s="3"/>
      <c r="D4" s="3"/>
      <c r="E4" s="3"/>
      <c r="F4" s="17"/>
      <c r="G4" s="17"/>
      <c r="H4" s="17"/>
      <c r="I4" s="17"/>
    </row>
    <row r="5" spans="1:12" x14ac:dyDescent="0.25">
      <c r="A5" s="3" t="s">
        <v>179</v>
      </c>
      <c r="B5" s="3"/>
      <c r="C5" s="3"/>
      <c r="D5" s="3"/>
      <c r="E5" s="3"/>
      <c r="F5" s="17"/>
      <c r="G5" s="17"/>
      <c r="H5" s="17"/>
      <c r="I5" s="17"/>
    </row>
    <row r="6" spans="1:12" x14ac:dyDescent="0.25">
      <c r="A6" s="3" t="s">
        <v>182</v>
      </c>
      <c r="B6" s="3"/>
      <c r="C6" s="3"/>
      <c r="D6" s="3"/>
      <c r="E6" s="3"/>
      <c r="F6" s="17"/>
      <c r="G6" s="17"/>
      <c r="H6" s="17"/>
      <c r="I6" s="17"/>
    </row>
    <row r="7" spans="1:12" x14ac:dyDescent="0.25">
      <c r="A7" s="7" t="s">
        <v>9</v>
      </c>
      <c r="B7" s="6"/>
      <c r="C7" s="3"/>
      <c r="D7" s="3"/>
      <c r="E7" s="3"/>
      <c r="F7" s="17"/>
      <c r="G7" s="17"/>
      <c r="H7" s="17"/>
      <c r="I7" s="17"/>
    </row>
    <row r="8" spans="1:12" x14ac:dyDescent="0.25">
      <c r="A8" s="51" t="s">
        <v>243</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1"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105512</v>
      </c>
      <c r="C15" s="38">
        <v>0</v>
      </c>
      <c r="D15" s="38">
        <v>0</v>
      </c>
      <c r="E15" s="38">
        <v>0</v>
      </c>
      <c r="F15" s="38">
        <v>0</v>
      </c>
      <c r="G15" s="38">
        <v>0</v>
      </c>
      <c r="H15" s="38">
        <v>0</v>
      </c>
      <c r="I15" s="38">
        <f t="shared" ref="I15:I25" si="0">SUM(B15:H15)</f>
        <v>105512</v>
      </c>
      <c r="K15" s="4"/>
    </row>
    <row r="16" spans="1:12" x14ac:dyDescent="0.25">
      <c r="A16" s="50" t="s">
        <v>48</v>
      </c>
      <c r="B16" s="38">
        <v>0</v>
      </c>
      <c r="C16" s="38">
        <v>0</v>
      </c>
      <c r="D16" s="38">
        <v>0</v>
      </c>
      <c r="E16" s="38">
        <v>0</v>
      </c>
      <c r="F16" s="38">
        <v>0</v>
      </c>
      <c r="G16" s="38">
        <v>0</v>
      </c>
      <c r="H16" s="38">
        <v>0</v>
      </c>
      <c r="I16" s="38">
        <f t="shared" si="0"/>
        <v>0</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105512</v>
      </c>
      <c r="C20" s="37">
        <f t="shared" si="1"/>
        <v>0</v>
      </c>
      <c r="D20" s="37">
        <f t="shared" si="1"/>
        <v>0</v>
      </c>
      <c r="E20" s="37">
        <f t="shared" si="1"/>
        <v>0</v>
      </c>
      <c r="F20" s="37">
        <f t="shared" si="1"/>
        <v>0</v>
      </c>
      <c r="G20" s="37">
        <f t="shared" si="1"/>
        <v>0</v>
      </c>
      <c r="H20" s="37">
        <f t="shared" si="1"/>
        <v>0</v>
      </c>
      <c r="I20" s="37">
        <f t="shared" si="0"/>
        <v>105512</v>
      </c>
    </row>
    <row r="21" spans="1:12" ht="15" customHeight="1" x14ac:dyDescent="0.25">
      <c r="A21" s="38" t="s">
        <v>16</v>
      </c>
      <c r="B21" s="38">
        <v>0</v>
      </c>
      <c r="C21" s="38">
        <v>0</v>
      </c>
      <c r="D21" s="38">
        <v>0</v>
      </c>
      <c r="E21" s="38">
        <v>0</v>
      </c>
      <c r="F21" s="38">
        <v>0</v>
      </c>
      <c r="G21" s="38">
        <v>0</v>
      </c>
      <c r="H21" s="38">
        <v>0</v>
      </c>
      <c r="I21" s="38">
        <f t="shared" si="0"/>
        <v>0</v>
      </c>
    </row>
    <row r="22" spans="1:12" x14ac:dyDescent="0.25">
      <c r="A22" s="38" t="s">
        <v>13</v>
      </c>
      <c r="B22" s="38">
        <v>17173</v>
      </c>
      <c r="C22" s="38">
        <f>(24290+4975)-Table1444[[#This Row],[All Prior Fiscal Years]]</f>
        <v>12092</v>
      </c>
      <c r="D22" s="38">
        <v>0</v>
      </c>
      <c r="E22" s="38">
        <v>0</v>
      </c>
      <c r="F22" s="38">
        <v>0</v>
      </c>
      <c r="G22" s="38">
        <v>0</v>
      </c>
      <c r="H22" s="38">
        <v>0</v>
      </c>
      <c r="I22" s="38">
        <f t="shared" si="0"/>
        <v>29265</v>
      </c>
    </row>
    <row r="23" spans="1:12" x14ac:dyDescent="0.25">
      <c r="A23" s="38" t="s">
        <v>14</v>
      </c>
      <c r="B23" s="38">
        <v>0</v>
      </c>
      <c r="C23" s="38"/>
      <c r="D23" s="38">
        <f>I20-I22</f>
        <v>76247</v>
      </c>
      <c r="E23" s="38">
        <v>0</v>
      </c>
      <c r="F23" s="38">
        <v>0</v>
      </c>
      <c r="G23" s="38">
        <v>0</v>
      </c>
      <c r="H23" s="38">
        <v>0</v>
      </c>
      <c r="I23" s="38">
        <f t="shared" si="0"/>
        <v>76247</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17173</v>
      </c>
      <c r="C25" s="37">
        <f t="shared" si="2"/>
        <v>12092</v>
      </c>
      <c r="D25" s="37">
        <f t="shared" si="2"/>
        <v>76247</v>
      </c>
      <c r="E25" s="37">
        <f t="shared" si="2"/>
        <v>0</v>
      </c>
      <c r="F25" s="37">
        <f t="shared" si="2"/>
        <v>0</v>
      </c>
      <c r="G25" s="37">
        <f t="shared" si="2"/>
        <v>0</v>
      </c>
      <c r="H25" s="37">
        <f t="shared" si="2"/>
        <v>0</v>
      </c>
      <c r="I25" s="37">
        <f t="shared" si="0"/>
        <v>105512</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0"/>
      <c r="D28" s="11"/>
      <c r="E28" s="3"/>
      <c r="F28" s="3"/>
      <c r="G28" s="3"/>
      <c r="H28" s="3"/>
      <c r="I28" s="3"/>
    </row>
    <row r="29" spans="1:12" ht="28.9" customHeight="1" x14ac:dyDescent="0.25">
      <c r="A29" s="18"/>
      <c r="B29" s="18"/>
      <c r="C29" s="28"/>
      <c r="D29" s="10"/>
      <c r="E29" s="10"/>
      <c r="F29" s="10"/>
      <c r="G29" s="10"/>
      <c r="H29" s="10"/>
      <c r="I29" s="13"/>
    </row>
    <row r="30" spans="1:12" ht="13.5" customHeight="1" x14ac:dyDescent="0.25">
      <c r="A30" s="19"/>
      <c r="B30" s="19"/>
      <c r="C30" s="25"/>
      <c r="D30" s="25"/>
      <c r="E30" s="25"/>
      <c r="F30" s="25"/>
      <c r="G30" s="25"/>
      <c r="H30" s="25"/>
      <c r="I30" s="25"/>
    </row>
    <row r="31" spans="1:12" ht="13.5" customHeight="1" x14ac:dyDescent="0.25">
      <c r="A31" s="19"/>
      <c r="B31" s="19"/>
      <c r="C31" s="25"/>
      <c r="D31" s="25"/>
      <c r="E31" s="25"/>
      <c r="F31" s="25"/>
      <c r="G31" s="25"/>
      <c r="H31" s="25"/>
      <c r="I31" s="25"/>
    </row>
    <row r="32" spans="1:12" ht="13.5" customHeight="1" x14ac:dyDescent="0.25">
      <c r="A32" s="19"/>
      <c r="B32" s="19"/>
      <c r="C32" s="25"/>
      <c r="D32" s="25"/>
      <c r="E32" s="25"/>
      <c r="F32" s="25"/>
      <c r="G32" s="25"/>
      <c r="H32" s="25"/>
      <c r="I32" s="25"/>
    </row>
    <row r="33" spans="1:9" ht="13.5" customHeight="1" x14ac:dyDescent="0.25">
      <c r="A33" s="19"/>
      <c r="B33" s="19"/>
      <c r="C33" s="25"/>
      <c r="D33" s="25"/>
      <c r="E33" s="25"/>
      <c r="F33" s="25"/>
      <c r="G33" s="25"/>
      <c r="H33" s="25"/>
      <c r="I33" s="25"/>
    </row>
    <row r="34" spans="1:9" ht="13.5" customHeight="1" x14ac:dyDescent="0.25">
      <c r="A34" s="19"/>
      <c r="B34" s="19"/>
      <c r="C34" s="25"/>
      <c r="D34" s="25"/>
      <c r="E34" s="25"/>
      <c r="F34" s="25"/>
      <c r="G34" s="25"/>
      <c r="H34" s="25"/>
      <c r="I34" s="25"/>
    </row>
    <row r="35" spans="1:9" ht="13.5" customHeight="1" x14ac:dyDescent="0.25">
      <c r="A35" s="14"/>
      <c r="B35" s="14"/>
      <c r="C35" s="25"/>
      <c r="D35" s="25"/>
      <c r="E35" s="25"/>
      <c r="F35" s="25"/>
      <c r="G35" s="25"/>
      <c r="H35" s="25"/>
      <c r="I35" s="25"/>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5"/>
      <c r="D38" s="25"/>
      <c r="E38" s="25"/>
      <c r="F38" s="25"/>
      <c r="G38" s="25"/>
      <c r="H38" s="25"/>
      <c r="I38" s="25"/>
    </row>
    <row r="39" spans="1:9" ht="13.5" customHeight="1" x14ac:dyDescent="0.25">
      <c r="A39" s="19"/>
      <c r="B39" s="19"/>
      <c r="C39" s="25"/>
      <c r="D39" s="25"/>
      <c r="E39" s="25"/>
      <c r="F39" s="25"/>
      <c r="G39" s="25"/>
      <c r="H39" s="25"/>
      <c r="I39" s="25"/>
    </row>
    <row r="40" spans="1:9" ht="13.5" customHeight="1" x14ac:dyDescent="0.25">
      <c r="A40" s="25"/>
      <c r="B40" s="25"/>
      <c r="C40" s="25"/>
      <c r="D40" s="25"/>
      <c r="E40" s="25"/>
      <c r="F40" s="25"/>
      <c r="G40" s="25"/>
      <c r="H40" s="25"/>
      <c r="I40" s="25"/>
    </row>
    <row r="41" spans="1:9" ht="13.5" customHeight="1" x14ac:dyDescent="0.25">
      <c r="A41" s="25"/>
      <c r="B41" s="25"/>
      <c r="C41" s="25"/>
      <c r="D41" s="25"/>
      <c r="E41" s="25"/>
      <c r="F41" s="25"/>
      <c r="G41" s="25"/>
      <c r="H41" s="25"/>
      <c r="I41" s="25"/>
    </row>
    <row r="42" spans="1:9" ht="13.5" customHeight="1" x14ac:dyDescent="0.25">
      <c r="A42" s="25"/>
      <c r="B42" s="25"/>
      <c r="C42" s="25"/>
      <c r="D42" s="25"/>
      <c r="E42" s="25"/>
      <c r="F42" s="25"/>
      <c r="G42" s="25"/>
      <c r="H42" s="25"/>
      <c r="I42" s="25"/>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5"/>
      <c r="E45" s="25"/>
      <c r="F45" s="25"/>
      <c r="G45" s="25"/>
      <c r="H45" s="25"/>
      <c r="I45" s="25"/>
    </row>
    <row r="46" spans="1:9" ht="13.5" customHeight="1" x14ac:dyDescent="0.25">
      <c r="A46" s="19"/>
      <c r="B46" s="19"/>
      <c r="C46" s="19"/>
      <c r="D46" s="25"/>
      <c r="E46" s="25"/>
      <c r="F46" s="25"/>
      <c r="G46" s="25"/>
      <c r="H46" s="25"/>
      <c r="I46" s="25"/>
    </row>
    <row r="47" spans="1:9" ht="13.5" customHeight="1" x14ac:dyDescent="0.25">
      <c r="A47" s="19"/>
      <c r="B47" s="19"/>
      <c r="C47" s="19"/>
      <c r="D47" s="25"/>
      <c r="E47" s="25"/>
      <c r="F47" s="25"/>
      <c r="G47" s="25"/>
      <c r="H47" s="25"/>
      <c r="I47" s="25"/>
    </row>
    <row r="48" spans="1:9" ht="13.5" customHeight="1" x14ac:dyDescent="0.25">
      <c r="A48" s="52"/>
      <c r="B48" s="52"/>
      <c r="C48" s="52"/>
      <c r="D48" s="25"/>
      <c r="E48" s="25"/>
      <c r="F48" s="25"/>
      <c r="G48" s="25"/>
      <c r="H48" s="25"/>
      <c r="I48" s="25"/>
    </row>
    <row r="49" spans="1:9" ht="13.5" customHeight="1" x14ac:dyDescent="0.25">
      <c r="A49" s="52"/>
      <c r="B49" s="52"/>
      <c r="C49" s="52"/>
      <c r="D49" s="25"/>
      <c r="E49" s="25"/>
      <c r="F49" s="25"/>
      <c r="G49" s="25"/>
      <c r="H49" s="25"/>
      <c r="I49" s="25"/>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A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L50"/>
  <sheetViews>
    <sheetView view="pageBreakPreview" zoomScaleNormal="100" zoomScaleSheetLayoutView="100" workbookViewId="0">
      <selection activeCell="A8" sqref="A8:I12"/>
    </sheetView>
  </sheetViews>
  <sheetFormatPr defaultRowHeight="15" x14ac:dyDescent="0.25"/>
  <cols>
    <col min="1" max="1" width="27.85546875" style="12" customWidth="1"/>
    <col min="2" max="2" width="12.7109375" style="12" customWidth="1"/>
    <col min="3" max="3" width="12" style="12" customWidth="1"/>
    <col min="4" max="4" width="11.5703125" style="12" bestFit="1"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281</v>
      </c>
      <c r="B2" s="6"/>
      <c r="C2" s="6"/>
      <c r="E2" s="6"/>
      <c r="F2" s="17"/>
      <c r="G2" s="17"/>
      <c r="H2" s="17"/>
      <c r="I2" s="17"/>
    </row>
    <row r="3" spans="1:12" ht="15.75" x14ac:dyDescent="0.25">
      <c r="A3" s="20" t="s">
        <v>349</v>
      </c>
      <c r="B3" s="3"/>
      <c r="C3" s="3"/>
      <c r="D3" s="3"/>
      <c r="E3" s="3"/>
      <c r="F3" s="17"/>
      <c r="G3" s="17"/>
      <c r="H3" s="17"/>
      <c r="I3" s="17"/>
    </row>
    <row r="4" spans="1:12" x14ac:dyDescent="0.25">
      <c r="A4" s="3" t="s">
        <v>68</v>
      </c>
      <c r="B4" s="3"/>
      <c r="C4" s="3"/>
      <c r="D4" s="3"/>
      <c r="E4" s="3"/>
      <c r="F4" s="17"/>
      <c r="G4" s="17"/>
      <c r="H4" s="17"/>
      <c r="I4" s="17"/>
    </row>
    <row r="5" spans="1:12" x14ac:dyDescent="0.25">
      <c r="A5" s="3" t="s">
        <v>183</v>
      </c>
      <c r="B5" s="3"/>
      <c r="C5" s="3"/>
      <c r="D5" s="3"/>
      <c r="E5" s="3"/>
      <c r="F5" s="17"/>
      <c r="G5" s="17"/>
      <c r="H5" s="17"/>
      <c r="I5" s="17"/>
    </row>
    <row r="6" spans="1:12" x14ac:dyDescent="0.25">
      <c r="A6" s="3" t="s">
        <v>184</v>
      </c>
      <c r="B6" s="3"/>
      <c r="C6" s="3"/>
      <c r="D6" s="3"/>
      <c r="E6" s="3"/>
      <c r="F6" s="17"/>
      <c r="G6" s="17"/>
      <c r="H6" s="17"/>
      <c r="I6" s="17"/>
    </row>
    <row r="7" spans="1:12" x14ac:dyDescent="0.25">
      <c r="A7" s="7" t="s">
        <v>9</v>
      </c>
      <c r="B7" s="6"/>
      <c r="C7" s="3"/>
      <c r="D7" s="3"/>
      <c r="E7" s="3"/>
      <c r="F7" s="17"/>
      <c r="G7" s="17"/>
      <c r="H7" s="17"/>
      <c r="I7" s="17"/>
    </row>
    <row r="8" spans="1:12" x14ac:dyDescent="0.25">
      <c r="A8" s="51" t="s">
        <v>252</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1"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ht="15" customHeight="1" x14ac:dyDescent="0.25">
      <c r="A15" s="38" t="s">
        <v>23</v>
      </c>
      <c r="B15" s="38">
        <v>367488</v>
      </c>
      <c r="C15" s="38">
        <v>0</v>
      </c>
      <c r="D15" s="38">
        <v>0</v>
      </c>
      <c r="E15" s="38">
        <v>0</v>
      </c>
      <c r="F15" s="38">
        <v>0</v>
      </c>
      <c r="G15" s="38">
        <v>0</v>
      </c>
      <c r="H15" s="38">
        <v>0</v>
      </c>
      <c r="I15" s="38">
        <f t="shared" ref="I15:I25" si="0">SUM(B15:H15)</f>
        <v>367488</v>
      </c>
      <c r="K15" s="4"/>
    </row>
    <row r="16" spans="1:12" x14ac:dyDescent="0.25">
      <c r="A16" s="38" t="s">
        <v>48</v>
      </c>
      <c r="B16" s="38">
        <v>900000</v>
      </c>
      <c r="C16" s="38">
        <v>168308</v>
      </c>
      <c r="D16" s="38">
        <v>650000</v>
      </c>
      <c r="E16" s="38">
        <v>0</v>
      </c>
      <c r="F16" s="38">
        <v>0</v>
      </c>
      <c r="G16" s="38">
        <v>0</v>
      </c>
      <c r="H16" s="38">
        <v>0</v>
      </c>
      <c r="I16" s="38">
        <f t="shared" si="0"/>
        <v>1718308</v>
      </c>
      <c r="K16" s="4" t="e">
        <f>#REF!-#REF!</f>
        <v>#REF!</v>
      </c>
      <c r="L16" t="s">
        <v>7</v>
      </c>
    </row>
    <row r="17" spans="1:12" x14ac:dyDescent="0.25">
      <c r="A17" s="38" t="s">
        <v>3</v>
      </c>
      <c r="B17" s="38">
        <v>0</v>
      </c>
      <c r="C17" s="38">
        <v>0</v>
      </c>
      <c r="D17" s="38">
        <v>0</v>
      </c>
      <c r="E17" s="38">
        <v>0</v>
      </c>
      <c r="F17" s="38">
        <v>0</v>
      </c>
      <c r="G17" s="38">
        <v>0</v>
      </c>
      <c r="H17" s="38">
        <v>0</v>
      </c>
      <c r="I17" s="38">
        <f t="shared" si="0"/>
        <v>0</v>
      </c>
      <c r="K17" s="4" t="e">
        <f>#REF!-#REF!</f>
        <v>#REF!</v>
      </c>
      <c r="L17" t="s">
        <v>6</v>
      </c>
    </row>
    <row r="18" spans="1:12" x14ac:dyDescent="0.25">
      <c r="A18" s="38" t="s">
        <v>11</v>
      </c>
      <c r="B18" s="38">
        <v>0</v>
      </c>
      <c r="C18" s="38">
        <v>0</v>
      </c>
      <c r="D18" s="38">
        <v>0</v>
      </c>
      <c r="E18" s="38">
        <v>0</v>
      </c>
      <c r="F18" s="38">
        <v>0</v>
      </c>
      <c r="G18" s="38">
        <v>0</v>
      </c>
      <c r="H18" s="38">
        <v>0</v>
      </c>
      <c r="I18" s="38">
        <f t="shared" si="0"/>
        <v>0</v>
      </c>
      <c r="K18" s="4" t="e">
        <f>#REF!-#REF!</f>
        <v>#REF!</v>
      </c>
      <c r="L18" t="s">
        <v>5</v>
      </c>
    </row>
    <row r="19" spans="1:12" x14ac:dyDescent="0.25">
      <c r="A19" s="38" t="s">
        <v>12</v>
      </c>
      <c r="B19" s="38">
        <v>0</v>
      </c>
      <c r="C19" s="38">
        <v>0</v>
      </c>
      <c r="D19" s="38">
        <v>0</v>
      </c>
      <c r="E19" s="38">
        <v>0</v>
      </c>
      <c r="F19" s="38">
        <v>0</v>
      </c>
      <c r="G19" s="38">
        <v>0</v>
      </c>
      <c r="H19" s="38">
        <v>0</v>
      </c>
      <c r="I19" s="38">
        <f t="shared" si="0"/>
        <v>0</v>
      </c>
    </row>
    <row r="20" spans="1:12" s="35" customFormat="1" ht="15" customHeight="1" x14ac:dyDescent="0.25">
      <c r="A20" s="36" t="s">
        <v>2</v>
      </c>
      <c r="B20" s="37">
        <f t="shared" ref="B20:H20" si="1">SUM(B15:B19)</f>
        <v>1267488</v>
      </c>
      <c r="C20" s="37">
        <f t="shared" si="1"/>
        <v>168308</v>
      </c>
      <c r="D20" s="37">
        <f t="shared" si="1"/>
        <v>650000</v>
      </c>
      <c r="E20" s="37">
        <f t="shared" si="1"/>
        <v>0</v>
      </c>
      <c r="F20" s="37">
        <f t="shared" si="1"/>
        <v>0</v>
      </c>
      <c r="G20" s="37">
        <f t="shared" si="1"/>
        <v>0</v>
      </c>
      <c r="H20" s="37">
        <f t="shared" si="1"/>
        <v>0</v>
      </c>
      <c r="I20" s="37">
        <f t="shared" si="0"/>
        <v>2085796</v>
      </c>
    </row>
    <row r="21" spans="1:12" ht="15" customHeight="1" x14ac:dyDescent="0.25">
      <c r="A21" s="38" t="s">
        <v>16</v>
      </c>
      <c r="B21" s="38">
        <v>850000</v>
      </c>
      <c r="C21" s="38">
        <v>10000</v>
      </c>
      <c r="D21" s="38">
        <v>0</v>
      </c>
      <c r="E21" s="38">
        <v>0</v>
      </c>
      <c r="F21" s="38">
        <v>0</v>
      </c>
      <c r="G21" s="38">
        <v>0</v>
      </c>
      <c r="H21" s="38">
        <v>0</v>
      </c>
      <c r="I21" s="38">
        <f t="shared" si="0"/>
        <v>860000</v>
      </c>
    </row>
    <row r="22" spans="1:12" x14ac:dyDescent="0.25">
      <c r="A22" s="38" t="s">
        <v>13</v>
      </c>
      <c r="B22" s="38">
        <v>175</v>
      </c>
      <c r="C22" s="38">
        <v>48308</v>
      </c>
      <c r="D22" s="38">
        <v>110000</v>
      </c>
      <c r="E22" s="38">
        <v>0</v>
      </c>
      <c r="F22" s="38">
        <v>0</v>
      </c>
      <c r="G22" s="38">
        <v>0</v>
      </c>
      <c r="H22" s="38">
        <v>0</v>
      </c>
      <c r="I22" s="38">
        <f t="shared" si="0"/>
        <v>158483</v>
      </c>
    </row>
    <row r="23" spans="1:12" x14ac:dyDescent="0.25">
      <c r="A23" s="38" t="s">
        <v>14</v>
      </c>
      <c r="B23" s="38">
        <v>0</v>
      </c>
      <c r="C23" s="38">
        <v>0</v>
      </c>
      <c r="D23" s="38">
        <v>1067313</v>
      </c>
      <c r="E23" s="38">
        <v>0</v>
      </c>
      <c r="F23" s="38">
        <v>0</v>
      </c>
      <c r="G23" s="38">
        <v>0</v>
      </c>
      <c r="H23" s="38">
        <v>0</v>
      </c>
      <c r="I23" s="38">
        <f t="shared" si="0"/>
        <v>1067313</v>
      </c>
    </row>
    <row r="24" spans="1:12" x14ac:dyDescent="0.25">
      <c r="A24" s="38" t="s">
        <v>15</v>
      </c>
      <c r="B24" s="38">
        <v>0</v>
      </c>
      <c r="C24" s="38">
        <v>0</v>
      </c>
      <c r="D24" s="38">
        <v>0</v>
      </c>
      <c r="E24" s="38">
        <v>0</v>
      </c>
      <c r="F24" s="38">
        <v>0</v>
      </c>
      <c r="G24" s="38">
        <v>0</v>
      </c>
      <c r="H24" s="38">
        <v>0</v>
      </c>
      <c r="I24" s="38">
        <f t="shared" si="0"/>
        <v>0</v>
      </c>
    </row>
    <row r="25" spans="1:12" s="35" customFormat="1" x14ac:dyDescent="0.25">
      <c r="A25" s="36" t="s">
        <v>0</v>
      </c>
      <c r="B25" s="37">
        <f t="shared" ref="B25:H25" si="2">SUM(B21:B24)</f>
        <v>850175</v>
      </c>
      <c r="C25" s="37">
        <f t="shared" si="2"/>
        <v>58308</v>
      </c>
      <c r="D25" s="37">
        <f t="shared" si="2"/>
        <v>1177313</v>
      </c>
      <c r="E25" s="37">
        <f t="shared" si="2"/>
        <v>0</v>
      </c>
      <c r="F25" s="37">
        <f t="shared" si="2"/>
        <v>0</v>
      </c>
      <c r="G25" s="37">
        <f t="shared" si="2"/>
        <v>0</v>
      </c>
      <c r="H25" s="37">
        <f t="shared" si="2"/>
        <v>0</v>
      </c>
      <c r="I25" s="37">
        <f t="shared" si="0"/>
        <v>2085796</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8"/>
      <c r="B29" s="18"/>
      <c r="C29" s="10"/>
      <c r="D29" s="10"/>
      <c r="E29" s="10"/>
      <c r="F29" s="10"/>
      <c r="G29" s="10"/>
      <c r="H29" s="10"/>
      <c r="I29" s="13"/>
    </row>
    <row r="30" spans="1:12" ht="13.5" customHeight="1" x14ac:dyDescent="0.25">
      <c r="A30" s="19"/>
      <c r="B30" s="19"/>
      <c r="C30" s="26"/>
      <c r="D30" s="26"/>
      <c r="E30" s="26"/>
      <c r="F30" s="26"/>
      <c r="G30" s="26"/>
      <c r="H30" s="26"/>
      <c r="I30" s="26"/>
    </row>
    <row r="31" spans="1:12" ht="13.5" customHeight="1" x14ac:dyDescent="0.25">
      <c r="A31" s="19"/>
      <c r="B31" s="19"/>
      <c r="C31" s="26"/>
      <c r="D31" s="26"/>
      <c r="E31" s="26"/>
      <c r="F31" s="26"/>
      <c r="G31" s="26"/>
      <c r="H31" s="26"/>
      <c r="I31" s="26"/>
    </row>
    <row r="32" spans="1:12" ht="13.5" customHeight="1" x14ac:dyDescent="0.25">
      <c r="A32" s="19"/>
      <c r="B32" s="19"/>
      <c r="C32" s="26"/>
      <c r="D32" s="26"/>
      <c r="E32" s="26"/>
      <c r="F32" s="26"/>
      <c r="G32" s="26"/>
      <c r="H32" s="26"/>
      <c r="I32" s="26"/>
    </row>
    <row r="33" spans="1:9" ht="13.5" customHeight="1" x14ac:dyDescent="0.25">
      <c r="A33" s="19"/>
      <c r="B33" s="19"/>
      <c r="C33" s="26"/>
      <c r="D33" s="26"/>
      <c r="E33" s="26"/>
      <c r="F33" s="26"/>
      <c r="G33" s="26"/>
      <c r="H33" s="26"/>
      <c r="I33" s="26"/>
    </row>
    <row r="34" spans="1:9" ht="13.5" customHeight="1" x14ac:dyDescent="0.25">
      <c r="A34" s="19"/>
      <c r="B34" s="19"/>
      <c r="C34" s="26"/>
      <c r="D34" s="26"/>
      <c r="E34" s="26"/>
      <c r="F34" s="26"/>
      <c r="G34" s="26"/>
      <c r="H34" s="26"/>
      <c r="I34" s="26"/>
    </row>
    <row r="35" spans="1:9" ht="13.5" customHeight="1" x14ac:dyDescent="0.25">
      <c r="A35" s="14"/>
      <c r="B35" s="14"/>
      <c r="C35" s="26"/>
      <c r="D35" s="26"/>
      <c r="E35" s="26"/>
      <c r="F35" s="26"/>
      <c r="G35" s="26"/>
      <c r="H35" s="26"/>
      <c r="I35" s="26"/>
    </row>
    <row r="36" spans="1:9" ht="9.9499999999999993" customHeight="1" x14ac:dyDescent="0.25">
      <c r="A36" s="11"/>
      <c r="B36" s="11"/>
      <c r="C36" s="11"/>
      <c r="D36" s="11"/>
      <c r="E36" s="11"/>
      <c r="F36" s="11"/>
      <c r="G36" s="11"/>
      <c r="H36" s="11"/>
      <c r="I36" s="11"/>
    </row>
    <row r="37" spans="1:9" ht="28.9" customHeight="1" x14ac:dyDescent="0.25">
      <c r="A37" s="18"/>
      <c r="B37" s="18"/>
      <c r="C37" s="15"/>
      <c r="D37" s="15"/>
      <c r="E37" s="10"/>
      <c r="F37" s="10"/>
      <c r="G37" s="10"/>
      <c r="H37" s="10"/>
      <c r="I37" s="13"/>
    </row>
    <row r="38" spans="1:9" ht="13.5" customHeight="1" x14ac:dyDescent="0.25">
      <c r="A38" s="19"/>
      <c r="B38" s="19"/>
      <c r="C38" s="26"/>
      <c r="D38" s="26"/>
      <c r="E38" s="26"/>
      <c r="F38" s="26"/>
      <c r="G38" s="26"/>
      <c r="H38" s="26"/>
      <c r="I38" s="26"/>
    </row>
    <row r="39" spans="1:9" ht="13.5" customHeight="1" x14ac:dyDescent="0.25">
      <c r="A39" s="19"/>
      <c r="B39" s="19"/>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1"/>
      <c r="B43" s="11"/>
      <c r="C43" s="11"/>
      <c r="D43" s="11"/>
      <c r="E43" s="11"/>
      <c r="F43" s="11"/>
      <c r="G43" s="11"/>
      <c r="H43" s="11"/>
      <c r="I43" s="11"/>
    </row>
    <row r="44" spans="1:9" ht="30" customHeight="1" x14ac:dyDescent="0.25">
      <c r="A44" s="18"/>
      <c r="B44" s="18"/>
      <c r="C44" s="18"/>
      <c r="D44" s="15"/>
      <c r="E44" s="10"/>
      <c r="F44" s="10"/>
      <c r="G44" s="10"/>
      <c r="H44" s="10"/>
      <c r="I44" s="13"/>
    </row>
    <row r="45" spans="1:9" ht="13.5" customHeight="1" x14ac:dyDescent="0.25">
      <c r="A45" s="19"/>
      <c r="B45" s="19"/>
      <c r="C45" s="19"/>
      <c r="D45" s="26"/>
      <c r="E45" s="26"/>
      <c r="F45" s="26"/>
      <c r="G45" s="26"/>
      <c r="H45" s="26"/>
      <c r="I45" s="26"/>
    </row>
    <row r="46" spans="1:9" ht="13.5" customHeight="1" x14ac:dyDescent="0.25">
      <c r="A46" s="19"/>
      <c r="B46" s="19"/>
      <c r="C46" s="19"/>
      <c r="D46" s="26"/>
      <c r="E46" s="26"/>
      <c r="F46" s="26"/>
      <c r="G46" s="26"/>
      <c r="H46" s="26"/>
      <c r="I46" s="26"/>
    </row>
    <row r="47" spans="1:9" ht="13.5" customHeight="1" x14ac:dyDescent="0.25">
      <c r="A47" s="19"/>
      <c r="B47" s="19"/>
      <c r="C47" s="19"/>
      <c r="D47" s="26"/>
      <c r="E47" s="26"/>
      <c r="F47" s="26"/>
      <c r="G47" s="26"/>
      <c r="H47" s="26"/>
      <c r="I47" s="26"/>
    </row>
    <row r="48" spans="1:9" ht="13.5" customHeight="1" x14ac:dyDescent="0.25">
      <c r="A48" s="52"/>
      <c r="B48" s="52"/>
      <c r="C48" s="52"/>
      <c r="D48" s="26"/>
      <c r="E48" s="26"/>
      <c r="F48" s="26"/>
      <c r="G48" s="26"/>
      <c r="H48" s="26"/>
      <c r="I48" s="26"/>
    </row>
    <row r="49" spans="1:9" ht="13.5" customHeight="1" x14ac:dyDescent="0.25">
      <c r="A49" s="52"/>
      <c r="B49" s="52"/>
      <c r="C49" s="52"/>
      <c r="D49" s="26"/>
      <c r="E49" s="26"/>
      <c r="F49" s="26"/>
      <c r="G49" s="26"/>
      <c r="H49" s="26"/>
      <c r="I49" s="26"/>
    </row>
    <row r="50" spans="1:9" x14ac:dyDescent="0.25">
      <c r="A50" s="53"/>
      <c r="B50" s="53"/>
      <c r="C50" s="53"/>
      <c r="D50" s="53"/>
      <c r="E50" s="53"/>
      <c r="F50" s="53"/>
      <c r="G50" s="53"/>
      <c r="H50" s="53"/>
      <c r="I50" s="53"/>
    </row>
  </sheetData>
  <mergeCells count="4">
    <mergeCell ref="A48:C48"/>
    <mergeCell ref="A49:C49"/>
    <mergeCell ref="A50:I50"/>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5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L33"/>
  <sheetViews>
    <sheetView view="pageBreakPreview" zoomScaleNormal="100" zoomScaleSheetLayoutView="100" workbookViewId="0">
      <selection activeCell="A16" sqref="A16:XFD16"/>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350</v>
      </c>
      <c r="B3" s="3"/>
      <c r="C3" s="3"/>
      <c r="D3" s="3"/>
      <c r="E3" s="3"/>
      <c r="F3" s="17"/>
      <c r="G3" s="17"/>
      <c r="H3" s="17"/>
      <c r="I3" s="17"/>
    </row>
    <row r="4" spans="1:12" x14ac:dyDescent="0.25">
      <c r="A4" s="3" t="s">
        <v>245</v>
      </c>
      <c r="B4" s="3"/>
      <c r="C4" s="3"/>
      <c r="D4" s="3"/>
      <c r="E4" s="3"/>
      <c r="F4" s="17"/>
      <c r="G4" s="17"/>
      <c r="H4" s="17"/>
      <c r="I4" s="17"/>
    </row>
    <row r="5" spans="1:12" x14ac:dyDescent="0.25">
      <c r="A5" s="3" t="s">
        <v>185</v>
      </c>
      <c r="B5" s="3"/>
      <c r="C5" s="3"/>
      <c r="D5" s="3"/>
      <c r="E5" s="3"/>
      <c r="F5" s="17"/>
      <c r="G5" s="17"/>
      <c r="H5" s="17"/>
      <c r="I5" s="17"/>
    </row>
    <row r="6" spans="1:12" x14ac:dyDescent="0.25">
      <c r="A6" s="3" t="s">
        <v>186</v>
      </c>
      <c r="B6" s="3"/>
      <c r="C6" s="3"/>
      <c r="D6" s="3"/>
      <c r="E6" s="3"/>
      <c r="F6" s="17"/>
      <c r="G6" s="17"/>
      <c r="H6" s="17"/>
      <c r="I6" s="17"/>
    </row>
    <row r="7" spans="1:12" x14ac:dyDescent="0.25">
      <c r="A7" s="7" t="s">
        <v>9</v>
      </c>
      <c r="B7" s="6"/>
      <c r="C7" s="3"/>
      <c r="D7" s="3"/>
      <c r="E7" s="3"/>
      <c r="F7" s="17"/>
      <c r="G7" s="17"/>
      <c r="H7" s="17"/>
      <c r="I7" s="17"/>
    </row>
    <row r="8" spans="1:12" x14ac:dyDescent="0.25">
      <c r="A8" s="51" t="s">
        <v>244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8"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x14ac:dyDescent="0.25">
      <c r="A15" s="38" t="s">
        <v>23</v>
      </c>
      <c r="B15" s="38">
        <v>0</v>
      </c>
      <c r="C15" s="38">
        <v>0</v>
      </c>
      <c r="D15" s="38">
        <v>23030</v>
      </c>
      <c r="E15" s="38">
        <v>0</v>
      </c>
      <c r="F15" s="38">
        <v>0</v>
      </c>
      <c r="G15" s="38">
        <v>0</v>
      </c>
      <c r="H15" s="38">
        <v>0</v>
      </c>
      <c r="I15" s="38">
        <f t="shared" ref="I15:I25" si="0">SUM(B15:H15)</f>
        <v>23030</v>
      </c>
      <c r="K15" s="4">
        <f>I20-I25</f>
        <v>0</v>
      </c>
      <c r="L15" t="s">
        <v>7</v>
      </c>
    </row>
    <row r="16" spans="1:12" ht="15" customHeight="1" x14ac:dyDescent="0.25">
      <c r="A16" s="38" t="s">
        <v>60</v>
      </c>
      <c r="B16" s="38">
        <v>65000</v>
      </c>
      <c r="C16" s="38">
        <v>0</v>
      </c>
      <c r="D16" s="38">
        <v>0</v>
      </c>
      <c r="E16" s="38">
        <v>0</v>
      </c>
      <c r="F16" s="38">
        <v>0</v>
      </c>
      <c r="G16" s="38">
        <v>0</v>
      </c>
      <c r="H16" s="38">
        <v>0</v>
      </c>
      <c r="I16" s="38">
        <f>SUM(B16:H16)</f>
        <v>65000</v>
      </c>
      <c r="K16" s="4"/>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100000</v>
      </c>
      <c r="C20" s="37">
        <f t="shared" si="1"/>
        <v>0</v>
      </c>
      <c r="D20" s="37">
        <f t="shared" si="1"/>
        <v>23030</v>
      </c>
      <c r="E20" s="37">
        <f t="shared" si="1"/>
        <v>0</v>
      </c>
      <c r="F20" s="37">
        <f t="shared" si="1"/>
        <v>0</v>
      </c>
      <c r="G20" s="37">
        <f t="shared" si="1"/>
        <v>0</v>
      </c>
      <c r="H20" s="37">
        <f t="shared" si="1"/>
        <v>0</v>
      </c>
      <c r="I20" s="37">
        <f t="shared" si="0"/>
        <v>123030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12879</v>
      </c>
      <c r="C22" s="38">
        <v>5573</v>
      </c>
      <c r="D22" s="38">
        <v>0</v>
      </c>
      <c r="E22" s="38">
        <v>0</v>
      </c>
      <c r="F22" s="38">
        <v>0</v>
      </c>
      <c r="G22" s="38">
        <v>0</v>
      </c>
      <c r="H22" s="38">
        <v>0</v>
      </c>
      <c r="I22" s="38">
        <f t="shared" si="0"/>
        <v>18452</v>
      </c>
    </row>
    <row r="23" spans="1:11" x14ac:dyDescent="0.25">
      <c r="A23" s="38" t="s">
        <v>14</v>
      </c>
      <c r="B23" s="38">
        <v>0</v>
      </c>
      <c r="C23" s="38">
        <v>0</v>
      </c>
      <c r="D23" s="38">
        <v>104578</v>
      </c>
      <c r="E23" s="38">
        <v>0</v>
      </c>
      <c r="F23" s="38">
        <v>0</v>
      </c>
      <c r="G23" s="38">
        <v>0</v>
      </c>
      <c r="H23" s="38">
        <v>0</v>
      </c>
      <c r="I23" s="38">
        <f t="shared" si="0"/>
        <v>104578</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12879</v>
      </c>
      <c r="C25" s="37">
        <f t="shared" si="2"/>
        <v>5573</v>
      </c>
      <c r="D25" s="37">
        <f t="shared" si="2"/>
        <v>104578</v>
      </c>
      <c r="E25" s="37">
        <f t="shared" si="2"/>
        <v>0</v>
      </c>
      <c r="F25" s="37">
        <f t="shared" si="2"/>
        <v>0</v>
      </c>
      <c r="G25" s="37">
        <f t="shared" si="2"/>
        <v>0</v>
      </c>
      <c r="H25" s="37">
        <f t="shared" si="2"/>
        <v>0</v>
      </c>
      <c r="I25" s="37">
        <f t="shared" si="0"/>
        <v>123030</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4"/>
      <c r="D29" s="34"/>
      <c r="E29" s="34"/>
      <c r="F29" s="34"/>
      <c r="G29" s="34"/>
      <c r="H29" s="34"/>
      <c r="I29" s="34"/>
    </row>
    <row r="30" spans="1:11" ht="13.5" customHeight="1" x14ac:dyDescent="0.25">
      <c r="A30" s="19"/>
      <c r="B30" s="19"/>
      <c r="C30" s="34"/>
      <c r="D30" s="34"/>
      <c r="E30" s="34"/>
      <c r="F30" s="34"/>
      <c r="G30" s="34"/>
      <c r="H30" s="34"/>
      <c r="I30" s="34"/>
    </row>
    <row r="31" spans="1:11" ht="13.5" customHeight="1" x14ac:dyDescent="0.25">
      <c r="A31" s="19"/>
      <c r="B31" s="19"/>
      <c r="C31" s="34"/>
      <c r="D31" s="34"/>
      <c r="E31" s="34"/>
      <c r="F31" s="34"/>
      <c r="G31" s="34"/>
      <c r="H31" s="34"/>
      <c r="I31" s="34"/>
    </row>
    <row r="32" spans="1:11"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C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L33"/>
  <sheetViews>
    <sheetView view="pageBreakPreview" zoomScaleNormal="100" zoomScaleSheetLayoutView="100" workbookViewId="0">
      <selection activeCell="P31" sqref="P31"/>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D1" s="16"/>
      <c r="F1" s="16"/>
      <c r="G1" s="16"/>
      <c r="H1" s="16"/>
      <c r="I1" s="16"/>
    </row>
    <row r="2" spans="1:12" ht="15.75" x14ac:dyDescent="0.25">
      <c r="A2" s="20" t="s">
        <v>255</v>
      </c>
      <c r="B2" s="6"/>
      <c r="C2" s="6"/>
      <c r="D2" s="6"/>
      <c r="F2" s="17"/>
      <c r="G2" s="17"/>
      <c r="H2" s="17"/>
      <c r="I2" s="17"/>
    </row>
    <row r="3" spans="1:12" ht="15.75" x14ac:dyDescent="0.25">
      <c r="A3" s="20" t="s">
        <v>351</v>
      </c>
      <c r="B3" s="3"/>
      <c r="C3" s="3"/>
      <c r="D3" s="3"/>
      <c r="E3" s="3"/>
      <c r="F3" s="17"/>
      <c r="G3" s="17"/>
      <c r="H3" s="17"/>
      <c r="I3" s="17"/>
    </row>
    <row r="4" spans="1:12" x14ac:dyDescent="0.25">
      <c r="A4" s="3" t="s">
        <v>246</v>
      </c>
      <c r="B4" s="3"/>
      <c r="C4" s="3"/>
      <c r="D4" s="3"/>
      <c r="E4" s="3"/>
      <c r="F4" s="17"/>
      <c r="G4" s="17"/>
      <c r="H4" s="17"/>
      <c r="I4" s="17"/>
    </row>
    <row r="5" spans="1:12" x14ac:dyDescent="0.25">
      <c r="A5" s="3" t="s">
        <v>185</v>
      </c>
      <c r="B5" s="3"/>
      <c r="C5" s="3"/>
      <c r="D5" s="3"/>
      <c r="E5" s="3"/>
      <c r="F5" s="17"/>
      <c r="G5" s="17"/>
      <c r="H5" s="17"/>
      <c r="I5" s="17"/>
    </row>
    <row r="6" spans="1:12" x14ac:dyDescent="0.25">
      <c r="A6" s="3" t="s">
        <v>187</v>
      </c>
      <c r="B6" s="3"/>
      <c r="C6" s="3"/>
      <c r="D6" s="3"/>
      <c r="E6" s="3"/>
      <c r="F6" s="17"/>
      <c r="G6" s="17"/>
      <c r="H6" s="17"/>
      <c r="I6" s="17"/>
    </row>
    <row r="7" spans="1:12" x14ac:dyDescent="0.25">
      <c r="A7" s="7" t="s">
        <v>9</v>
      </c>
      <c r="B7" s="6"/>
      <c r="C7" s="3"/>
      <c r="D7" s="3"/>
      <c r="E7" s="3"/>
      <c r="F7" s="17"/>
      <c r="G7" s="17"/>
      <c r="H7" s="17"/>
      <c r="I7" s="17"/>
    </row>
    <row r="8" spans="1:12" x14ac:dyDescent="0.25">
      <c r="A8" s="51" t="s">
        <v>244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1"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x14ac:dyDescent="0.25">
      <c r="A15" s="38" t="s">
        <v>23</v>
      </c>
      <c r="B15" s="38">
        <v>0</v>
      </c>
      <c r="C15" s="38">
        <v>0</v>
      </c>
      <c r="D15" s="38">
        <v>64390</v>
      </c>
      <c r="E15" s="38">
        <v>0</v>
      </c>
      <c r="F15" s="38">
        <v>0</v>
      </c>
      <c r="G15" s="38">
        <v>0</v>
      </c>
      <c r="H15" s="38">
        <v>0</v>
      </c>
      <c r="I15" s="38">
        <f t="shared" ref="I15:I25" si="0">SUM(B15:H15)</f>
        <v>64390</v>
      </c>
      <c r="K15" s="4">
        <f>I20-I25</f>
        <v>0</v>
      </c>
      <c r="L15" t="s">
        <v>7</v>
      </c>
    </row>
    <row r="16" spans="1:12" ht="15" customHeight="1" x14ac:dyDescent="0.25">
      <c r="A16" s="38" t="s">
        <v>60</v>
      </c>
      <c r="B16" s="38">
        <v>65000</v>
      </c>
      <c r="C16" s="38">
        <v>0</v>
      </c>
      <c r="D16" s="38">
        <v>0</v>
      </c>
      <c r="E16" s="38">
        <v>0</v>
      </c>
      <c r="F16" s="38">
        <v>0</v>
      </c>
      <c r="G16" s="38">
        <v>0</v>
      </c>
      <c r="H16" s="38">
        <v>0</v>
      </c>
      <c r="I16" s="38">
        <f>SUM(B16:H16)</f>
        <v>65000</v>
      </c>
      <c r="K16" s="4"/>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100000</v>
      </c>
      <c r="C20" s="37">
        <f t="shared" si="1"/>
        <v>0</v>
      </c>
      <c r="D20" s="37">
        <f t="shared" si="1"/>
        <v>64390</v>
      </c>
      <c r="E20" s="37">
        <f t="shared" si="1"/>
        <v>0</v>
      </c>
      <c r="F20" s="37">
        <f t="shared" si="1"/>
        <v>0</v>
      </c>
      <c r="G20" s="37">
        <f t="shared" si="1"/>
        <v>0</v>
      </c>
      <c r="H20" s="37">
        <f t="shared" si="1"/>
        <v>0</v>
      </c>
      <c r="I20" s="37">
        <f t="shared" si="0"/>
        <v>164390</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5300</v>
      </c>
      <c r="D22" s="38">
        <v>0</v>
      </c>
      <c r="E22" s="38">
        <v>0</v>
      </c>
      <c r="F22" s="38">
        <v>0</v>
      </c>
      <c r="G22" s="38">
        <v>0</v>
      </c>
      <c r="H22" s="38">
        <v>0</v>
      </c>
      <c r="I22" s="38">
        <f t="shared" si="0"/>
        <v>5300</v>
      </c>
    </row>
    <row r="23" spans="1:11" x14ac:dyDescent="0.25">
      <c r="A23" s="38" t="s">
        <v>14</v>
      </c>
      <c r="B23" s="38">
        <v>0</v>
      </c>
      <c r="C23" s="38">
        <v>0</v>
      </c>
      <c r="D23" s="38">
        <v>159090</v>
      </c>
      <c r="E23" s="38">
        <v>0</v>
      </c>
      <c r="F23" s="38">
        <v>0</v>
      </c>
      <c r="G23" s="38">
        <v>0</v>
      </c>
      <c r="H23" s="38">
        <v>0</v>
      </c>
      <c r="I23" s="38">
        <f t="shared" si="0"/>
        <v>159090</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5300</v>
      </c>
      <c r="D25" s="37">
        <f t="shared" si="2"/>
        <v>159090</v>
      </c>
      <c r="E25" s="37">
        <f t="shared" si="2"/>
        <v>0</v>
      </c>
      <c r="F25" s="37">
        <f t="shared" si="2"/>
        <v>0</v>
      </c>
      <c r="G25" s="37">
        <f t="shared" si="2"/>
        <v>0</v>
      </c>
      <c r="H25" s="37">
        <f t="shared" si="2"/>
        <v>0</v>
      </c>
      <c r="I25" s="37">
        <f t="shared" si="0"/>
        <v>164390</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4"/>
      <c r="D29" s="34"/>
      <c r="E29" s="34"/>
      <c r="F29" s="34"/>
      <c r="G29" s="34"/>
      <c r="H29" s="34"/>
      <c r="I29" s="34"/>
    </row>
    <row r="30" spans="1:11" ht="13.5" customHeight="1" x14ac:dyDescent="0.25">
      <c r="A30" s="19"/>
      <c r="B30" s="19"/>
      <c r="C30" s="34"/>
      <c r="D30" s="34"/>
      <c r="E30" s="34"/>
      <c r="F30" s="34"/>
      <c r="G30" s="34"/>
      <c r="H30" s="34"/>
      <c r="I30" s="34"/>
    </row>
    <row r="31" spans="1:11" ht="13.5" customHeight="1" x14ac:dyDescent="0.25">
      <c r="A31" s="19"/>
      <c r="B31" s="19"/>
      <c r="C31" s="34"/>
      <c r="D31" s="34"/>
      <c r="E31" s="34"/>
      <c r="F31" s="34"/>
      <c r="G31" s="34"/>
      <c r="H31" s="34"/>
      <c r="I31" s="34"/>
    </row>
    <row r="32" spans="1:11"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D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L34"/>
  <sheetViews>
    <sheetView view="pageBreakPreview" zoomScaleNormal="100" zoomScaleSheetLayoutView="100" workbookViewId="0">
      <selection activeCell="A16" sqref="A16:XFD16"/>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352</v>
      </c>
      <c r="B3" s="3"/>
      <c r="C3" s="3"/>
      <c r="D3" s="3"/>
      <c r="E3" s="3"/>
      <c r="F3" s="17"/>
      <c r="G3" s="17"/>
      <c r="H3" s="17"/>
      <c r="I3" s="17"/>
    </row>
    <row r="4" spans="1:12" x14ac:dyDescent="0.25">
      <c r="A4" s="3" t="s">
        <v>247</v>
      </c>
      <c r="B4" s="3"/>
      <c r="C4" s="3"/>
      <c r="D4" s="3"/>
      <c r="E4" s="3"/>
      <c r="F4" s="17"/>
      <c r="G4" s="17"/>
      <c r="H4" s="17"/>
      <c r="I4" s="17"/>
    </row>
    <row r="5" spans="1:12" x14ac:dyDescent="0.25">
      <c r="A5" s="3" t="s">
        <v>185</v>
      </c>
      <c r="B5" s="3"/>
      <c r="C5" s="3"/>
      <c r="D5" s="3"/>
      <c r="E5" s="3"/>
      <c r="F5" s="17"/>
      <c r="G5" s="17"/>
      <c r="H5" s="17"/>
      <c r="I5" s="17"/>
    </row>
    <row r="6" spans="1:12" x14ac:dyDescent="0.25">
      <c r="A6" s="3" t="s">
        <v>188</v>
      </c>
      <c r="B6" s="3"/>
      <c r="C6" s="3"/>
      <c r="D6" s="3"/>
      <c r="E6" s="3"/>
      <c r="F6" s="17"/>
      <c r="G6" s="17"/>
      <c r="H6" s="17"/>
      <c r="I6" s="17"/>
    </row>
    <row r="7" spans="1:12" x14ac:dyDescent="0.25">
      <c r="A7" s="7" t="s">
        <v>9</v>
      </c>
      <c r="B7" s="6"/>
      <c r="C7" s="3"/>
      <c r="D7" s="3"/>
      <c r="E7" s="3"/>
      <c r="F7" s="17"/>
      <c r="G7" s="17"/>
      <c r="H7" s="17"/>
      <c r="I7" s="17"/>
    </row>
    <row r="8" spans="1:12" x14ac:dyDescent="0.25">
      <c r="A8" s="51" t="s">
        <v>244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1"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x14ac:dyDescent="0.25">
      <c r="A15" s="38" t="s">
        <v>23</v>
      </c>
      <c r="B15" s="38">
        <v>0</v>
      </c>
      <c r="C15" s="38">
        <v>0</v>
      </c>
      <c r="D15" s="38">
        <v>82735</v>
      </c>
      <c r="E15" s="38">
        <v>0</v>
      </c>
      <c r="F15" s="38">
        <v>0</v>
      </c>
      <c r="G15" s="38">
        <v>0</v>
      </c>
      <c r="H15" s="38">
        <v>0</v>
      </c>
      <c r="I15" s="38">
        <f t="shared" ref="I15:I25" si="0">SUM(B15:H15)</f>
        <v>82735</v>
      </c>
      <c r="K15" s="4">
        <f>I20-I25</f>
        <v>0</v>
      </c>
      <c r="L15" t="s">
        <v>7</v>
      </c>
    </row>
    <row r="16" spans="1:12" ht="15" customHeight="1" x14ac:dyDescent="0.25">
      <c r="A16" s="38" t="s">
        <v>60</v>
      </c>
      <c r="B16" s="38">
        <v>65000</v>
      </c>
      <c r="C16" s="38">
        <v>0</v>
      </c>
      <c r="D16" s="38">
        <v>0</v>
      </c>
      <c r="E16" s="38">
        <v>0</v>
      </c>
      <c r="F16" s="38">
        <v>0</v>
      </c>
      <c r="G16" s="38">
        <v>0</v>
      </c>
      <c r="H16" s="38">
        <v>0</v>
      </c>
      <c r="I16" s="38">
        <f>SUM(B16:H16)</f>
        <v>65000</v>
      </c>
      <c r="K16" s="4"/>
    </row>
    <row r="17" spans="1:11" ht="15.75" customHeight="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100000</v>
      </c>
      <c r="C20" s="37">
        <f t="shared" si="1"/>
        <v>0</v>
      </c>
      <c r="D20" s="37">
        <f t="shared" si="1"/>
        <v>82735</v>
      </c>
      <c r="E20" s="37">
        <f t="shared" si="1"/>
        <v>0</v>
      </c>
      <c r="F20" s="37">
        <f t="shared" si="1"/>
        <v>0</v>
      </c>
      <c r="G20" s="37">
        <f t="shared" si="1"/>
        <v>0</v>
      </c>
      <c r="H20" s="37">
        <f t="shared" si="1"/>
        <v>0</v>
      </c>
      <c r="I20" s="37">
        <f t="shared" si="0"/>
        <v>182735</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2800</v>
      </c>
      <c r="D22" s="38">
        <v>0</v>
      </c>
      <c r="E22" s="38">
        <v>0</v>
      </c>
      <c r="F22" s="38">
        <v>0</v>
      </c>
      <c r="G22" s="38">
        <v>0</v>
      </c>
      <c r="H22" s="38">
        <v>0</v>
      </c>
      <c r="I22" s="38">
        <f t="shared" si="0"/>
        <v>2800</v>
      </c>
    </row>
    <row r="23" spans="1:11" x14ac:dyDescent="0.25">
      <c r="A23" s="38" t="s">
        <v>14</v>
      </c>
      <c r="B23" s="38">
        <v>0</v>
      </c>
      <c r="C23" s="38">
        <v>0</v>
      </c>
      <c r="D23" s="38">
        <v>179935</v>
      </c>
      <c r="E23" s="38">
        <v>0</v>
      </c>
      <c r="F23" s="38">
        <v>0</v>
      </c>
      <c r="G23" s="38">
        <v>0</v>
      </c>
      <c r="H23" s="38">
        <v>0</v>
      </c>
      <c r="I23" s="38">
        <f t="shared" si="0"/>
        <v>179935</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2800</v>
      </c>
      <c r="D25" s="37">
        <f t="shared" si="2"/>
        <v>179935</v>
      </c>
      <c r="E25" s="37">
        <f t="shared" si="2"/>
        <v>0</v>
      </c>
      <c r="F25" s="37">
        <f t="shared" si="2"/>
        <v>0</v>
      </c>
      <c r="G25" s="37">
        <f t="shared" si="2"/>
        <v>0</v>
      </c>
      <c r="H25" s="37">
        <f t="shared" si="2"/>
        <v>0</v>
      </c>
      <c r="I25" s="37">
        <f t="shared" si="0"/>
        <v>182735</v>
      </c>
    </row>
    <row r="26" spans="1:11" x14ac:dyDescent="0.25">
      <c r="A26" s="8"/>
      <c r="B26" s="8"/>
      <c r="C26" s="8"/>
      <c r="D26" s="8"/>
      <c r="E26" s="8"/>
      <c r="F26" s="9"/>
      <c r="G26" s="9"/>
      <c r="H26" s="2"/>
      <c r="I26" s="1"/>
    </row>
    <row r="27" spans="1:11" x14ac:dyDescent="0.25">
      <c r="A27" s="8"/>
      <c r="B27" s="8"/>
      <c r="C27" s="8"/>
      <c r="D27" s="8"/>
      <c r="E27" s="8"/>
      <c r="F27" s="3"/>
      <c r="G27" s="3"/>
      <c r="H27" s="3"/>
      <c r="I27" s="3"/>
    </row>
    <row r="28" spans="1:11" ht="9.9499999999999993" customHeight="1" x14ac:dyDescent="0.25">
      <c r="A28" s="3"/>
      <c r="B28" s="3"/>
      <c r="C28" s="3"/>
      <c r="D28" s="3"/>
      <c r="E28" s="3"/>
      <c r="F28" s="3"/>
      <c r="G28" s="3"/>
      <c r="H28" s="3"/>
      <c r="I28" s="3"/>
    </row>
    <row r="29" spans="1:11" ht="28.9" customHeight="1" x14ac:dyDescent="0.25">
      <c r="A29" s="18"/>
      <c r="B29" s="18"/>
      <c r="C29" s="10"/>
      <c r="D29" s="10"/>
      <c r="E29" s="10"/>
      <c r="F29" s="10"/>
      <c r="G29" s="10"/>
      <c r="H29" s="10"/>
      <c r="I29" s="13"/>
    </row>
    <row r="30" spans="1:11" ht="13.5" customHeight="1" x14ac:dyDescent="0.25">
      <c r="A30" s="19"/>
      <c r="B30" s="19"/>
      <c r="C30" s="34"/>
      <c r="D30" s="34"/>
      <c r="E30" s="34"/>
      <c r="F30" s="34"/>
      <c r="G30" s="34"/>
      <c r="H30" s="34"/>
      <c r="I30" s="34"/>
    </row>
    <row r="31" spans="1:11" ht="13.5" customHeight="1" x14ac:dyDescent="0.25">
      <c r="A31" s="19"/>
      <c r="B31" s="19"/>
      <c r="C31" s="34"/>
      <c r="D31" s="34"/>
      <c r="E31" s="34"/>
      <c r="F31" s="34"/>
      <c r="G31" s="34"/>
      <c r="H31" s="34"/>
      <c r="I31" s="34"/>
    </row>
    <row r="32" spans="1:11"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row r="34" spans="1:9" ht="13.5" customHeight="1" x14ac:dyDescent="0.25">
      <c r="A34" s="19"/>
      <c r="B34" s="19"/>
      <c r="C34" s="34"/>
      <c r="D34" s="34"/>
      <c r="E34" s="34"/>
      <c r="F34" s="34"/>
      <c r="G34" s="34"/>
      <c r="H34" s="34"/>
      <c r="I34" s="34"/>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L33"/>
  <sheetViews>
    <sheetView view="pageBreakPreview" zoomScaleNormal="100" zoomScaleSheetLayoutView="100" workbookViewId="0">
      <selection activeCell="A16" sqref="A16:XFD16"/>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353</v>
      </c>
      <c r="B3" s="3"/>
      <c r="C3" s="3"/>
      <c r="D3" s="3"/>
      <c r="E3" s="3"/>
      <c r="F3" s="17"/>
      <c r="G3" s="17"/>
      <c r="H3" s="17"/>
      <c r="I3" s="17"/>
    </row>
    <row r="4" spans="1:12" x14ac:dyDescent="0.25">
      <c r="A4" s="3" t="s">
        <v>248</v>
      </c>
      <c r="B4" s="3"/>
      <c r="C4" s="3"/>
      <c r="D4" s="3"/>
      <c r="E4" s="3"/>
      <c r="F4" s="17"/>
      <c r="G4" s="17"/>
      <c r="H4" s="17"/>
      <c r="I4" s="17"/>
    </row>
    <row r="5" spans="1:12" x14ac:dyDescent="0.25">
      <c r="A5" s="3" t="s">
        <v>185</v>
      </c>
      <c r="B5" s="3"/>
      <c r="C5" s="3"/>
      <c r="D5" s="3"/>
      <c r="E5" s="3"/>
      <c r="F5" s="17"/>
      <c r="G5" s="17"/>
      <c r="H5" s="17"/>
      <c r="I5" s="17"/>
    </row>
    <row r="6" spans="1:12" x14ac:dyDescent="0.25">
      <c r="A6" s="3" t="s">
        <v>189</v>
      </c>
      <c r="B6" s="3"/>
      <c r="C6" s="3"/>
      <c r="D6" s="3"/>
      <c r="E6" s="3"/>
      <c r="F6" s="17"/>
      <c r="G6" s="17"/>
      <c r="H6" s="17"/>
      <c r="I6" s="17"/>
    </row>
    <row r="7" spans="1:12" x14ac:dyDescent="0.25">
      <c r="A7" s="7" t="s">
        <v>9</v>
      </c>
      <c r="B7" s="6"/>
      <c r="C7" s="3"/>
      <c r="D7" s="3"/>
      <c r="E7" s="3"/>
      <c r="F7" s="17"/>
      <c r="G7" s="17"/>
      <c r="H7" s="17"/>
      <c r="I7" s="17"/>
    </row>
    <row r="8" spans="1:12" x14ac:dyDescent="0.25">
      <c r="A8" s="51" t="s">
        <v>244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19.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x14ac:dyDescent="0.25">
      <c r="A15" s="38" t="s">
        <v>23</v>
      </c>
      <c r="B15" s="38">
        <v>0</v>
      </c>
      <c r="C15" s="38">
        <v>0</v>
      </c>
      <c r="D15" s="38">
        <v>62510</v>
      </c>
      <c r="E15" s="38">
        <v>0</v>
      </c>
      <c r="F15" s="38">
        <v>0</v>
      </c>
      <c r="G15" s="38">
        <v>0</v>
      </c>
      <c r="H15" s="38">
        <v>0</v>
      </c>
      <c r="I15" s="38">
        <f t="shared" ref="I15:I25" si="0">SUM(B15:H15)</f>
        <v>62510</v>
      </c>
      <c r="K15" s="4">
        <f>I20-I25</f>
        <v>0</v>
      </c>
      <c r="L15" t="s">
        <v>7</v>
      </c>
    </row>
    <row r="16" spans="1:12" ht="15" customHeight="1" x14ac:dyDescent="0.25">
      <c r="A16" s="38" t="s">
        <v>60</v>
      </c>
      <c r="B16" s="38">
        <v>28988</v>
      </c>
      <c r="C16" s="38">
        <v>0</v>
      </c>
      <c r="D16" s="38">
        <v>0</v>
      </c>
      <c r="E16" s="38">
        <v>0</v>
      </c>
      <c r="F16" s="38">
        <v>0</v>
      </c>
      <c r="G16" s="38">
        <v>0</v>
      </c>
      <c r="H16" s="38">
        <v>0</v>
      </c>
      <c r="I16" s="38">
        <f>SUM(B16:H16)</f>
        <v>28988</v>
      </c>
      <c r="K16" s="4"/>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63988</v>
      </c>
      <c r="C20" s="37">
        <f t="shared" si="1"/>
        <v>0</v>
      </c>
      <c r="D20" s="37">
        <f t="shared" si="1"/>
        <v>62510</v>
      </c>
      <c r="E20" s="37">
        <f t="shared" si="1"/>
        <v>0</v>
      </c>
      <c r="F20" s="37">
        <f t="shared" si="1"/>
        <v>0</v>
      </c>
      <c r="G20" s="37">
        <f t="shared" si="1"/>
        <v>0</v>
      </c>
      <c r="H20" s="37">
        <f t="shared" si="1"/>
        <v>0</v>
      </c>
      <c r="I20" s="37">
        <f t="shared" si="0"/>
        <v>126498</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5300</v>
      </c>
      <c r="D22" s="38">
        <v>0</v>
      </c>
      <c r="E22" s="38">
        <v>0</v>
      </c>
      <c r="F22" s="38">
        <v>0</v>
      </c>
      <c r="G22" s="38">
        <v>0</v>
      </c>
      <c r="H22" s="38">
        <v>0</v>
      </c>
      <c r="I22" s="38">
        <f t="shared" si="0"/>
        <v>5300</v>
      </c>
    </row>
    <row r="23" spans="1:11" x14ac:dyDescent="0.25">
      <c r="A23" s="38" t="s">
        <v>14</v>
      </c>
      <c r="B23" s="38">
        <v>0</v>
      </c>
      <c r="C23" s="38">
        <v>0</v>
      </c>
      <c r="D23" s="38">
        <v>121198</v>
      </c>
      <c r="E23" s="38">
        <v>0</v>
      </c>
      <c r="F23" s="38">
        <v>0</v>
      </c>
      <c r="G23" s="38">
        <v>0</v>
      </c>
      <c r="H23" s="38">
        <v>0</v>
      </c>
      <c r="I23" s="38">
        <f t="shared" si="0"/>
        <v>121198</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5300</v>
      </c>
      <c r="D25" s="37">
        <f t="shared" si="2"/>
        <v>121198</v>
      </c>
      <c r="E25" s="37">
        <f t="shared" si="2"/>
        <v>0</v>
      </c>
      <c r="F25" s="37">
        <f t="shared" si="2"/>
        <v>0</v>
      </c>
      <c r="G25" s="37">
        <f t="shared" si="2"/>
        <v>0</v>
      </c>
      <c r="H25" s="37">
        <f t="shared" si="2"/>
        <v>0</v>
      </c>
      <c r="I25" s="37">
        <f t="shared" si="0"/>
        <v>126498</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4"/>
      <c r="D29" s="34"/>
      <c r="E29" s="34"/>
      <c r="F29" s="34"/>
      <c r="G29" s="34"/>
      <c r="H29" s="34"/>
      <c r="I29" s="34"/>
    </row>
    <row r="30" spans="1:11" ht="13.5" customHeight="1" x14ac:dyDescent="0.25">
      <c r="A30" s="19"/>
      <c r="B30" s="19"/>
      <c r="C30" s="34"/>
      <c r="D30" s="34"/>
      <c r="E30" s="34"/>
      <c r="F30" s="34"/>
      <c r="G30" s="34"/>
      <c r="H30" s="34"/>
      <c r="I30" s="34"/>
    </row>
    <row r="31" spans="1:11" ht="13.5" customHeight="1" x14ac:dyDescent="0.25">
      <c r="A31" s="19"/>
      <c r="B31" s="19"/>
      <c r="C31" s="34"/>
      <c r="D31" s="34"/>
      <c r="E31" s="34"/>
      <c r="F31" s="34"/>
      <c r="G31" s="34"/>
      <c r="H31" s="34"/>
      <c r="I31" s="34"/>
    </row>
    <row r="32" spans="1:11"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5F00-000000000000}">
          <x14:formula1>
            <xm:f>'S:\!BUDGET 2017\!OLD\[FY 17 Budget Utility Services CIP Projects 4.25.16 entry doc - AFTER SORTING.xlsx]DROPDOWN INFO - DO NOT CHANGE'!#REF!</xm:f>
          </x14:formula1>
          <xm:sqref>A29:B30 A32:B33</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L33"/>
  <sheetViews>
    <sheetView view="pageBreakPreview" zoomScaleNormal="100" zoomScaleSheetLayoutView="100" workbookViewId="0">
      <selection activeCell="A16" sqref="A16:XFD16"/>
    </sheetView>
  </sheetViews>
  <sheetFormatPr defaultColWidth="8.85546875" defaultRowHeight="15" x14ac:dyDescent="0.25"/>
  <cols>
    <col min="1" max="1" width="29.42578125" style="12" customWidth="1"/>
    <col min="2" max="2" width="12.7109375" style="12" customWidth="1"/>
    <col min="3" max="3" width="12" style="12" customWidth="1"/>
    <col min="4" max="4" width="9.7109375" style="12" customWidth="1"/>
    <col min="5" max="5" width="11.28515625" style="12" customWidth="1"/>
    <col min="6" max="6" width="9.85546875" style="12" customWidth="1"/>
    <col min="7" max="7" width="9.7109375" style="12" customWidth="1"/>
    <col min="8" max="8" width="14" style="12" customWidth="1"/>
    <col min="9" max="9" width="12" style="12" customWidth="1"/>
    <col min="11" max="11" width="12.42578125" customWidth="1"/>
  </cols>
  <sheetData>
    <row r="1" spans="1:12" ht="18.75" x14ac:dyDescent="0.25">
      <c r="A1" s="20" t="s">
        <v>47</v>
      </c>
      <c r="B1" s="16"/>
      <c r="C1" s="16"/>
      <c r="E1" s="16"/>
      <c r="F1" s="16"/>
      <c r="G1" s="16"/>
      <c r="H1" s="16"/>
      <c r="I1" s="16"/>
    </row>
    <row r="2" spans="1:12" ht="15.75" x14ac:dyDescent="0.25">
      <c r="A2" s="20" t="s">
        <v>255</v>
      </c>
      <c r="B2" s="6"/>
      <c r="C2" s="6"/>
      <c r="E2" s="6"/>
      <c r="F2" s="17"/>
      <c r="G2" s="17"/>
      <c r="H2" s="17"/>
      <c r="I2" s="17"/>
    </row>
    <row r="3" spans="1:12" ht="15.75" x14ac:dyDescent="0.25">
      <c r="A3" s="20" t="s">
        <v>354</v>
      </c>
      <c r="B3" s="3"/>
      <c r="C3" s="3"/>
      <c r="D3" s="3"/>
      <c r="E3" s="3"/>
      <c r="F3" s="17"/>
      <c r="G3" s="17"/>
      <c r="H3" s="17"/>
      <c r="I3" s="17"/>
    </row>
    <row r="4" spans="1:12" x14ac:dyDescent="0.25">
      <c r="A4" s="3" t="s">
        <v>249</v>
      </c>
      <c r="B4" s="3"/>
      <c r="C4" s="3"/>
      <c r="D4" s="3"/>
      <c r="E4" s="3"/>
      <c r="F4" s="17"/>
      <c r="G4" s="17"/>
      <c r="H4" s="17"/>
      <c r="I4" s="17"/>
    </row>
    <row r="5" spans="1:12" x14ac:dyDescent="0.25">
      <c r="A5" s="3" t="s">
        <v>185</v>
      </c>
      <c r="B5" s="3"/>
      <c r="C5" s="3"/>
      <c r="D5" s="3"/>
      <c r="E5" s="3"/>
      <c r="F5" s="17"/>
      <c r="G5" s="17"/>
      <c r="H5" s="17"/>
      <c r="I5" s="17"/>
    </row>
    <row r="6" spans="1:12" x14ac:dyDescent="0.25">
      <c r="A6" s="3" t="s">
        <v>190</v>
      </c>
      <c r="B6" s="3"/>
      <c r="C6" s="3"/>
      <c r="D6" s="3"/>
      <c r="E6" s="3"/>
      <c r="F6" s="17"/>
      <c r="G6" s="17"/>
      <c r="H6" s="17"/>
      <c r="I6" s="17"/>
    </row>
    <row r="7" spans="1:12" x14ac:dyDescent="0.25">
      <c r="A7" s="7" t="s">
        <v>9</v>
      </c>
      <c r="B7" s="6"/>
      <c r="C7" s="3"/>
      <c r="D7" s="3"/>
      <c r="E7" s="3"/>
      <c r="F7" s="17"/>
      <c r="G7" s="17"/>
      <c r="H7" s="17"/>
      <c r="I7" s="17"/>
    </row>
    <row r="8" spans="1:12" x14ac:dyDescent="0.25">
      <c r="A8" s="51" t="s">
        <v>244</v>
      </c>
      <c r="B8" s="51"/>
      <c r="C8" s="51"/>
      <c r="D8" s="51"/>
      <c r="E8" s="51"/>
      <c r="F8" s="51"/>
      <c r="G8" s="51"/>
      <c r="H8" s="51"/>
      <c r="I8" s="51"/>
    </row>
    <row r="9" spans="1:12" x14ac:dyDescent="0.25">
      <c r="A9" s="51"/>
      <c r="B9" s="51"/>
      <c r="C9" s="51"/>
      <c r="D9" s="51"/>
      <c r="E9" s="51"/>
      <c r="F9" s="51"/>
      <c r="G9" s="51"/>
      <c r="H9" s="51"/>
      <c r="I9" s="51"/>
    </row>
    <row r="10" spans="1:12" x14ac:dyDescent="0.25">
      <c r="A10" s="51"/>
      <c r="B10" s="51"/>
      <c r="C10" s="51"/>
      <c r="D10" s="51"/>
      <c r="E10" s="51"/>
      <c r="F10" s="51"/>
      <c r="G10" s="51"/>
      <c r="H10" s="51"/>
      <c r="I10" s="51"/>
    </row>
    <row r="11" spans="1:12" x14ac:dyDescent="0.25">
      <c r="A11" s="51"/>
      <c r="B11" s="51"/>
      <c r="C11" s="51"/>
      <c r="D11" s="51"/>
      <c r="E11" s="51"/>
      <c r="F11" s="51"/>
      <c r="G11" s="51"/>
      <c r="H11" s="51"/>
      <c r="I11" s="51"/>
    </row>
    <row r="12" spans="1:12" ht="21.75" customHeight="1" x14ac:dyDescent="0.25">
      <c r="A12" s="51"/>
      <c r="B12" s="51"/>
      <c r="C12" s="51"/>
      <c r="D12" s="51"/>
      <c r="E12" s="51"/>
      <c r="F12" s="51"/>
      <c r="G12" s="51"/>
      <c r="H12" s="51"/>
      <c r="I12" s="51"/>
    </row>
    <row r="13" spans="1:12" x14ac:dyDescent="0.25">
      <c r="A13" s="8"/>
      <c r="B13" s="8"/>
      <c r="C13" s="8"/>
      <c r="D13" s="8"/>
      <c r="E13" s="8"/>
      <c r="F13" s="17"/>
      <c r="G13" s="17"/>
      <c r="H13" s="17"/>
      <c r="I13" s="17"/>
    </row>
    <row r="14" spans="1:12" ht="25.5" x14ac:dyDescent="0.25">
      <c r="A14" s="21" t="s">
        <v>4</v>
      </c>
      <c r="B14" s="22" t="s">
        <v>1</v>
      </c>
      <c r="C14" s="22" t="s">
        <v>17</v>
      </c>
      <c r="D14" s="22" t="s">
        <v>18</v>
      </c>
      <c r="E14" s="22" t="s">
        <v>19</v>
      </c>
      <c r="F14" s="22" t="s">
        <v>20</v>
      </c>
      <c r="G14" s="22" t="s">
        <v>21</v>
      </c>
      <c r="H14" s="23" t="s">
        <v>22</v>
      </c>
      <c r="I14" s="23" t="s">
        <v>2</v>
      </c>
      <c r="K14" s="5" t="s">
        <v>8</v>
      </c>
    </row>
    <row r="15" spans="1:12" x14ac:dyDescent="0.25">
      <c r="A15" s="38" t="s">
        <v>23</v>
      </c>
      <c r="B15" s="38">
        <v>0</v>
      </c>
      <c r="C15" s="38">
        <v>0</v>
      </c>
      <c r="D15" s="38">
        <v>42864</v>
      </c>
      <c r="E15" s="38">
        <v>0</v>
      </c>
      <c r="F15" s="38">
        <v>0</v>
      </c>
      <c r="G15" s="38">
        <v>0</v>
      </c>
      <c r="H15" s="38">
        <v>0</v>
      </c>
      <c r="I15" s="38">
        <f t="shared" ref="I15:I25" si="0">SUM(B15:H15)</f>
        <v>42864</v>
      </c>
      <c r="K15" s="4">
        <f>I20-I25</f>
        <v>0</v>
      </c>
      <c r="L15" t="s">
        <v>7</v>
      </c>
    </row>
    <row r="16" spans="1:12" ht="15" customHeight="1" x14ac:dyDescent="0.25">
      <c r="A16" s="38" t="s">
        <v>60</v>
      </c>
      <c r="B16" s="38">
        <v>101012</v>
      </c>
      <c r="C16" s="38">
        <v>0</v>
      </c>
      <c r="D16" s="38">
        <v>0</v>
      </c>
      <c r="E16" s="38">
        <v>0</v>
      </c>
      <c r="F16" s="38">
        <v>0</v>
      </c>
      <c r="G16" s="38">
        <v>0</v>
      </c>
      <c r="H16" s="38">
        <v>0</v>
      </c>
      <c r="I16" s="38">
        <f>SUM(B16:H16)</f>
        <v>101012</v>
      </c>
      <c r="K16" s="4"/>
    </row>
    <row r="17" spans="1:11" x14ac:dyDescent="0.25">
      <c r="A17" s="38" t="s">
        <v>3</v>
      </c>
      <c r="B17" s="38">
        <v>0</v>
      </c>
      <c r="C17" s="38">
        <v>0</v>
      </c>
      <c r="D17" s="38">
        <v>0</v>
      </c>
      <c r="E17" s="38">
        <v>0</v>
      </c>
      <c r="F17" s="38">
        <v>0</v>
      </c>
      <c r="G17" s="38">
        <v>0</v>
      </c>
      <c r="H17" s="38">
        <v>0</v>
      </c>
      <c r="I17" s="38">
        <f t="shared" si="0"/>
        <v>0</v>
      </c>
      <c r="K17" s="4"/>
    </row>
    <row r="18" spans="1:11" x14ac:dyDescent="0.25">
      <c r="A18" s="38" t="s">
        <v>11</v>
      </c>
      <c r="B18" s="38">
        <v>35000</v>
      </c>
      <c r="C18" s="38">
        <v>0</v>
      </c>
      <c r="D18" s="38">
        <v>0</v>
      </c>
      <c r="E18" s="38">
        <v>0</v>
      </c>
      <c r="F18" s="38">
        <v>0</v>
      </c>
      <c r="G18" s="38">
        <v>0</v>
      </c>
      <c r="H18" s="38">
        <v>0</v>
      </c>
      <c r="I18" s="38">
        <f t="shared" si="0"/>
        <v>35000</v>
      </c>
      <c r="K18" s="4"/>
    </row>
    <row r="19" spans="1:11" x14ac:dyDescent="0.25">
      <c r="A19" s="38" t="s">
        <v>12</v>
      </c>
      <c r="B19" s="38">
        <v>0</v>
      </c>
      <c r="C19" s="38">
        <v>0</v>
      </c>
      <c r="D19" s="38">
        <v>0</v>
      </c>
      <c r="E19" s="38">
        <v>0</v>
      </c>
      <c r="F19" s="38">
        <v>0</v>
      </c>
      <c r="G19" s="38">
        <v>0</v>
      </c>
      <c r="H19" s="38">
        <v>0</v>
      </c>
      <c r="I19" s="38">
        <f t="shared" si="0"/>
        <v>0</v>
      </c>
    </row>
    <row r="20" spans="1:11" s="35" customFormat="1" ht="15" customHeight="1" x14ac:dyDescent="0.25">
      <c r="A20" s="36" t="s">
        <v>2</v>
      </c>
      <c r="B20" s="37">
        <f t="shared" ref="B20:H20" si="1">SUM(B15:B19)</f>
        <v>136012</v>
      </c>
      <c r="C20" s="37">
        <f t="shared" si="1"/>
        <v>0</v>
      </c>
      <c r="D20" s="37">
        <f t="shared" si="1"/>
        <v>42864</v>
      </c>
      <c r="E20" s="37">
        <f t="shared" si="1"/>
        <v>0</v>
      </c>
      <c r="F20" s="37">
        <f t="shared" si="1"/>
        <v>0</v>
      </c>
      <c r="G20" s="37">
        <f t="shared" si="1"/>
        <v>0</v>
      </c>
      <c r="H20" s="37">
        <f t="shared" si="1"/>
        <v>0</v>
      </c>
      <c r="I20" s="37">
        <f t="shared" si="0"/>
        <v>178876</v>
      </c>
    </row>
    <row r="21" spans="1:11" ht="15" customHeight="1" x14ac:dyDescent="0.25">
      <c r="A21" s="38" t="s">
        <v>16</v>
      </c>
      <c r="B21" s="38">
        <v>0</v>
      </c>
      <c r="C21" s="38">
        <v>0</v>
      </c>
      <c r="D21" s="38">
        <v>0</v>
      </c>
      <c r="E21" s="38">
        <v>0</v>
      </c>
      <c r="F21" s="38">
        <v>0</v>
      </c>
      <c r="G21" s="38">
        <v>0</v>
      </c>
      <c r="H21" s="38">
        <v>0</v>
      </c>
      <c r="I21" s="38">
        <f t="shared" si="0"/>
        <v>0</v>
      </c>
    </row>
    <row r="22" spans="1:11" x14ac:dyDescent="0.25">
      <c r="A22" s="38" t="s">
        <v>13</v>
      </c>
      <c r="B22" s="38">
        <v>0</v>
      </c>
      <c r="C22" s="38">
        <v>7800</v>
      </c>
      <c r="D22" s="38">
        <v>0</v>
      </c>
      <c r="E22" s="38">
        <v>0</v>
      </c>
      <c r="F22" s="38">
        <v>0</v>
      </c>
      <c r="G22" s="38">
        <v>0</v>
      </c>
      <c r="H22" s="38">
        <v>0</v>
      </c>
      <c r="I22" s="38">
        <f t="shared" si="0"/>
        <v>7800</v>
      </c>
    </row>
    <row r="23" spans="1:11" x14ac:dyDescent="0.25">
      <c r="A23" s="38" t="s">
        <v>14</v>
      </c>
      <c r="B23" s="38">
        <v>0</v>
      </c>
      <c r="C23" s="38">
        <v>0</v>
      </c>
      <c r="D23" s="38">
        <v>171076</v>
      </c>
      <c r="E23" s="38">
        <v>0</v>
      </c>
      <c r="F23" s="38">
        <v>0</v>
      </c>
      <c r="G23" s="38">
        <v>0</v>
      </c>
      <c r="H23" s="38">
        <v>0</v>
      </c>
      <c r="I23" s="38">
        <f t="shared" si="0"/>
        <v>171076</v>
      </c>
    </row>
    <row r="24" spans="1:11" x14ac:dyDescent="0.25">
      <c r="A24" s="38" t="s">
        <v>15</v>
      </c>
      <c r="B24" s="38">
        <v>0</v>
      </c>
      <c r="C24" s="38">
        <v>0</v>
      </c>
      <c r="D24" s="38">
        <v>0</v>
      </c>
      <c r="E24" s="38">
        <v>0</v>
      </c>
      <c r="F24" s="38">
        <v>0</v>
      </c>
      <c r="G24" s="38">
        <v>0</v>
      </c>
      <c r="H24" s="38">
        <v>0</v>
      </c>
      <c r="I24" s="38">
        <f t="shared" si="0"/>
        <v>0</v>
      </c>
    </row>
    <row r="25" spans="1:11" s="35" customFormat="1" x14ac:dyDescent="0.25">
      <c r="A25" s="36" t="s">
        <v>0</v>
      </c>
      <c r="B25" s="37">
        <f t="shared" ref="B25:H25" si="2">SUM(B21:B24)</f>
        <v>0</v>
      </c>
      <c r="C25" s="37">
        <f t="shared" si="2"/>
        <v>7800</v>
      </c>
      <c r="D25" s="37">
        <f t="shared" si="2"/>
        <v>171076</v>
      </c>
      <c r="E25" s="37">
        <f t="shared" si="2"/>
        <v>0</v>
      </c>
      <c r="F25" s="37">
        <f t="shared" si="2"/>
        <v>0</v>
      </c>
      <c r="G25" s="37">
        <f t="shared" si="2"/>
        <v>0</v>
      </c>
      <c r="H25" s="37">
        <f t="shared" si="2"/>
        <v>0</v>
      </c>
      <c r="I25" s="37">
        <f t="shared" si="0"/>
        <v>178876</v>
      </c>
    </row>
    <row r="26" spans="1:11" x14ac:dyDescent="0.25">
      <c r="A26" s="8"/>
      <c r="B26" s="8"/>
      <c r="C26" s="8"/>
      <c r="D26" s="8"/>
      <c r="E26" s="8"/>
      <c r="F26" s="3"/>
      <c r="G26" s="3"/>
      <c r="H26" s="3"/>
      <c r="I26" s="3"/>
    </row>
    <row r="27" spans="1:11" ht="9.9499999999999993" customHeight="1" x14ac:dyDescent="0.25">
      <c r="A27" s="3"/>
      <c r="B27" s="3"/>
      <c r="C27" s="3"/>
      <c r="D27" s="3"/>
      <c r="E27" s="3"/>
      <c r="F27" s="3"/>
      <c r="G27" s="3"/>
      <c r="H27" s="3"/>
      <c r="I27" s="3"/>
    </row>
    <row r="28" spans="1:11" ht="28.9" customHeight="1" x14ac:dyDescent="0.25">
      <c r="A28" s="18"/>
      <c r="B28" s="18"/>
      <c r="C28" s="10"/>
      <c r="D28" s="10"/>
      <c r="E28" s="10"/>
      <c r="F28" s="10"/>
      <c r="G28" s="10"/>
      <c r="H28" s="10"/>
      <c r="I28" s="13"/>
    </row>
    <row r="29" spans="1:11" ht="13.5" customHeight="1" x14ac:dyDescent="0.25">
      <c r="A29" s="19"/>
      <c r="B29" s="19"/>
      <c r="C29" s="34"/>
      <c r="D29" s="34"/>
      <c r="E29" s="34"/>
      <c r="F29" s="34"/>
      <c r="G29" s="34"/>
      <c r="H29" s="34"/>
      <c r="I29" s="34"/>
    </row>
    <row r="30" spans="1:11" ht="13.5" customHeight="1" x14ac:dyDescent="0.25">
      <c r="A30" s="19"/>
      <c r="B30" s="19"/>
      <c r="C30" s="34"/>
      <c r="D30" s="34"/>
      <c r="E30" s="34"/>
      <c r="F30" s="34"/>
      <c r="G30" s="34"/>
      <c r="H30" s="34"/>
      <c r="I30" s="34"/>
    </row>
    <row r="31" spans="1:11" ht="13.5" customHeight="1" x14ac:dyDescent="0.25">
      <c r="A31" s="19"/>
      <c r="B31" s="19"/>
      <c r="C31" s="34"/>
      <c r="D31" s="34"/>
      <c r="E31" s="34"/>
      <c r="F31" s="34"/>
      <c r="G31" s="34"/>
      <c r="H31" s="34"/>
      <c r="I31" s="34"/>
    </row>
    <row r="32" spans="1:11" ht="13.5" customHeight="1" x14ac:dyDescent="0.25">
      <c r="A32" s="19"/>
      <c r="B32" s="19"/>
      <c r="C32" s="34"/>
      <c r="D32" s="34"/>
      <c r="E32" s="34"/>
      <c r="F32" s="34"/>
      <c r="G32" s="34"/>
      <c r="H32" s="34"/>
      <c r="I32" s="34"/>
    </row>
    <row r="33" spans="1:9" ht="13.5" customHeight="1" x14ac:dyDescent="0.25">
      <c r="A33" s="19"/>
      <c r="B33" s="19"/>
      <c r="C33" s="34"/>
      <c r="D33" s="34"/>
      <c r="E33" s="34"/>
      <c r="F33" s="34"/>
      <c r="G33" s="34"/>
      <c r="H33" s="34"/>
      <c r="I33" s="34"/>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6000-000000000000}">
          <x14:formula1>
            <xm:f>'S:\!BUDGET 2017\!OLD\[FY 17 Budget Utility Services CIP Projects 4.25.16 entry doc - AFTER SORTING.xlsx]DROPDOWN INFO - DO NOT CHANGE'!#REF!</xm:f>
          </x14:formula1>
          <xm:sqref>A29:B30 A32:B33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49</Department1>
    <FY xmlns="36f070f7-04c4-4be5-8d1f-8b30ee066cc3">2019-2020</FY>
    <Budget_x0020_Status xmlns="36f070f7-04c4-4be5-8d1f-8b30ee066cc3">Tentative</Budget_x0020_Status>
  </documentManagement>
</p:properties>
</file>

<file path=customXml/itemProps1.xml><?xml version="1.0" encoding="utf-8"?>
<ds:datastoreItem xmlns:ds="http://schemas.openxmlformats.org/officeDocument/2006/customXml" ds:itemID="{EC58FE3F-7AB3-491F-BEAF-31746FED9C46}">
  <ds:schemaRefs>
    <ds:schemaRef ds:uri="http://schemas.microsoft.com/sharepoint/v3/contenttype/forms"/>
  </ds:schemaRefs>
</ds:datastoreItem>
</file>

<file path=customXml/itemProps2.xml><?xml version="1.0" encoding="utf-8"?>
<ds:datastoreItem xmlns:ds="http://schemas.openxmlformats.org/officeDocument/2006/customXml" ds:itemID="{96D61695-8173-4901-A009-47C79C560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1757A-41D7-4951-9CDA-A15359DB0A41}">
  <ds:schemaRefs>
    <ds:schemaRef ds:uri="http://schemas.microsoft.com/office/2006/metadata/customXsn"/>
  </ds:schemaRefs>
</ds:datastoreItem>
</file>

<file path=customXml/itemProps4.xml><?xml version="1.0" encoding="utf-8"?>
<ds:datastoreItem xmlns:ds="http://schemas.openxmlformats.org/officeDocument/2006/customXml" ds:itemID="{34E8C112-27C9-4639-8FDD-9676DE23F8B8}">
  <ds:schemaRefs>
    <ds:schemaRef ds:uri="http://schemas.microsoft.com/office/2006/documentManagement/types"/>
    <ds:schemaRef ds:uri="http://purl.org/dc/elements/1.1/"/>
    <ds:schemaRef ds:uri="36f070f7-04c4-4be5-8d1f-8b30ee066cc3"/>
    <ds:schemaRef ds:uri="http://purl.org/dc/terms/"/>
    <ds:schemaRef ds:uri="a402db00-9d57-4dbb-a877-618573d294b6"/>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102</vt:i4>
      </vt:variant>
      <vt:variant>
        <vt:lpstr>Named Ranges</vt:lpstr>
      </vt:variant>
      <vt:variant>
        <vt:i4>100</vt:i4>
      </vt:variant>
    </vt:vector>
  </HeadingPairs>
  <TitlesOfParts>
    <vt:vector size="202" baseType="lpstr">
      <vt:lpstr>Breezeway D 1</vt:lpstr>
      <vt:lpstr>Cox Rd D 1</vt:lpstr>
      <vt:lpstr>Ditch Outfalls D 1</vt:lpstr>
      <vt:lpstr>Fay Lake D 1</vt:lpstr>
      <vt:lpstr>Pluckebaum D 1</vt:lpstr>
      <vt:lpstr>Scottsmoor C D 1</vt:lpstr>
      <vt:lpstr>Scottsmoor I D 1</vt:lpstr>
      <vt:lpstr>Ditch Outfalls D 2</vt:lpstr>
      <vt:lpstr>FEMA Buyout D 2</vt:lpstr>
      <vt:lpstr>Mud Lake D 2</vt:lpstr>
      <vt:lpstr>Nasa Drainage D 2</vt:lpstr>
      <vt:lpstr>W Crisafulli-Church Rd D 2</vt:lpstr>
      <vt:lpstr>Sheet1</vt:lpstr>
      <vt:lpstr>Sheet2</vt:lpstr>
      <vt:lpstr>Ditch Outfalls D 3</vt:lpstr>
      <vt:lpstr>Micco Central D 3</vt:lpstr>
      <vt:lpstr>Ditch Outfalls D 4</vt:lpstr>
      <vt:lpstr>Johnson Jr Phase 2 D 4</vt:lpstr>
      <vt:lpstr>Otter Creek D 4</vt:lpstr>
      <vt:lpstr>Pines Industrial D 4</vt:lpstr>
      <vt:lpstr>Ruby St Baffle Box D 4</vt:lpstr>
      <vt:lpstr>Suntree In Channel D 4</vt:lpstr>
      <vt:lpstr>Atlantic Ave D 5</vt:lpstr>
      <vt:lpstr>Ditch Outfalls D 5</vt:lpstr>
      <vt:lpstr>Fountainhead D 5</vt:lpstr>
      <vt:lpstr>Hoover-Ocean Park D 5</vt:lpstr>
      <vt:lpstr>Oyster Gardening</vt:lpstr>
      <vt:lpstr>SOIRL Oyster BRL </vt:lpstr>
      <vt:lpstr>SOIRL Oyster BRL Brevard</vt:lpstr>
      <vt:lpstr>SOIRL Oyster CIRL</vt:lpstr>
      <vt:lpstr>SOIRL Oyster NIRL</vt:lpstr>
      <vt:lpstr>SOIRL Oyster Indian Rvr DR </vt:lpstr>
      <vt:lpstr>SOIRL Plants Indian Rvr Dr</vt:lpstr>
      <vt:lpstr>SOIRL Muck Grand Canal</vt:lpstr>
      <vt:lpstr>SOIRL Muck Merritt Island Ph I</vt:lpstr>
      <vt:lpstr>SOIRL Muck Sykes Creek</vt:lpstr>
      <vt:lpstr>SOIRL Muck Eau Gallie NW</vt:lpstr>
      <vt:lpstr>SOIRL Muck NASA East</vt:lpstr>
      <vt:lpstr>SOIRL Muck Rockledge B</vt:lpstr>
      <vt:lpstr>SOIRL Muck Titusville East</vt:lpstr>
      <vt:lpstr>SOIRL Muck Titusville West</vt:lpstr>
      <vt:lpstr>SOIRL Septic Sykes Creek M</vt:lpstr>
      <vt:lpstr>SOIRL Septic Sykes Creek N</vt:lpstr>
      <vt:lpstr>SOIRL Septic Sykes Creek T</vt:lpstr>
      <vt:lpstr>SOIRL Septic MICCO</vt:lpstr>
      <vt:lpstr>SOIRL Septic South Beaches O</vt:lpstr>
      <vt:lpstr>SOIRL Septic South Beaches P</vt:lpstr>
      <vt:lpstr>SOIRL Septic South Central C</vt:lpstr>
      <vt:lpstr>SOIRL Sewer Lat Satellite Bch</vt:lpstr>
      <vt:lpstr>SOIRL Basin 388</vt:lpstr>
      <vt:lpstr>SOIRL Basin 476</vt:lpstr>
      <vt:lpstr>SOIRL Basin 650</vt:lpstr>
      <vt:lpstr>SOIRL Basin 815</vt:lpstr>
      <vt:lpstr>SOIRL Basin 901</vt:lpstr>
      <vt:lpstr>SOIRL Basin 963</vt:lpstr>
      <vt:lpstr>SOIRL Basin 973</vt:lpstr>
      <vt:lpstr>SOIRL Basin 989</vt:lpstr>
      <vt:lpstr>SOIRL Basin 992</vt:lpstr>
      <vt:lpstr>SOIRL Basin 1304</vt:lpstr>
      <vt:lpstr>SOIRL Basin 1317</vt:lpstr>
      <vt:lpstr>SOIRL Basin 1350</vt:lpstr>
      <vt:lpstr>SOIRL Basin 1343</vt:lpstr>
      <vt:lpstr>SOIRL Basin 1329</vt:lpstr>
      <vt:lpstr>SOIRL Basin 1366</vt:lpstr>
      <vt:lpstr>SOIRL Basin 1562</vt:lpstr>
      <vt:lpstr>SOIRL Basin 1762</vt:lpstr>
      <vt:lpstr>SOIRL Basin 408</vt:lpstr>
      <vt:lpstr>SOIRL Basin 454</vt:lpstr>
      <vt:lpstr>SOIRL Basin 626</vt:lpstr>
      <vt:lpstr>SOIRL Basin 1077</vt:lpstr>
      <vt:lpstr>SOIRL Basin 1078</vt:lpstr>
      <vt:lpstr>SOIRL Basin 1151</vt:lpstr>
      <vt:lpstr>SOIRL Basin 1256</vt:lpstr>
      <vt:lpstr>SOIRL Basin 1273</vt:lpstr>
      <vt:lpstr>SOIRL Basin 1298</vt:lpstr>
      <vt:lpstr>SOIRL Baisn 1301</vt:lpstr>
      <vt:lpstr>SOIRL Basin 1324</vt:lpstr>
      <vt:lpstr>SOIRL Basin 1335</vt:lpstr>
      <vt:lpstr>SOIRL Basin 1342</vt:lpstr>
      <vt:lpstr>SOIRL Basin 1349</vt:lpstr>
      <vt:lpstr>SOIRL Basin 1367</vt:lpstr>
      <vt:lpstr>SOIRL Basin 1368</vt:lpstr>
      <vt:lpstr>SOIRL Basin 1377</vt:lpstr>
      <vt:lpstr>SOIRL Basin 1399</vt:lpstr>
      <vt:lpstr>SOIRL Basin 1409</vt:lpstr>
      <vt:lpstr>SOIRL Basin 1416</vt:lpstr>
      <vt:lpstr>SOIRL Basin 1419</vt:lpstr>
      <vt:lpstr>SOIRL Basin 1434</vt:lpstr>
      <vt:lpstr>SOIRL Basin 1439</vt:lpstr>
      <vt:lpstr>SOIRL Basin 1445</vt:lpstr>
      <vt:lpstr>SOIRL Flounder Creek Pond</vt:lpstr>
      <vt:lpstr>SOIRL Huntington Pond</vt:lpstr>
      <vt:lpstr>SOIRL Johns Road Pond</vt:lpstr>
      <vt:lpstr>SOIRL Kingsmill-Aurora</vt:lpstr>
      <vt:lpstr>SOIRL Johns Rd Basin 51</vt:lpstr>
      <vt:lpstr>SOIRL Burkholm Rd Basin 100</vt:lpstr>
      <vt:lpstr>SOIRL Wiley Rd Basin 193</vt:lpstr>
      <vt:lpstr>SOIRL Carter Rd Basin 115</vt:lpstr>
      <vt:lpstr>SOIRL Broadway Pond Basin 832</vt:lpstr>
      <vt:lpstr>SOIRL PW Bioreactor 1298</vt:lpstr>
      <vt:lpstr>SOIRL Fleming Grant Basin 2134</vt:lpstr>
      <vt:lpstr>SOIRL Seagull Bioreactor 1304</vt:lpstr>
      <vt:lpstr>'Atlantic Ave D 5'!Print_Area</vt:lpstr>
      <vt:lpstr>'Breezeway D 1'!Print_Area</vt:lpstr>
      <vt:lpstr>'Cox Rd D 1'!Print_Area</vt:lpstr>
      <vt:lpstr>'Ditch Outfalls D 1'!Print_Area</vt:lpstr>
      <vt:lpstr>'Ditch Outfalls D 2'!Print_Area</vt:lpstr>
      <vt:lpstr>'Ditch Outfalls D 3'!Print_Area</vt:lpstr>
      <vt:lpstr>'Ditch Outfalls D 4'!Print_Area</vt:lpstr>
      <vt:lpstr>'Ditch Outfalls D 5'!Print_Area</vt:lpstr>
      <vt:lpstr>'Fay Lake D 1'!Print_Area</vt:lpstr>
      <vt:lpstr>'FEMA Buyout D 2'!Print_Area</vt:lpstr>
      <vt:lpstr>'Fountainhead D 5'!Print_Area</vt:lpstr>
      <vt:lpstr>'Hoover-Ocean Park D 5'!Print_Area</vt:lpstr>
      <vt:lpstr>'Johnson Jr Phase 2 D 4'!Print_Area</vt:lpstr>
      <vt:lpstr>'Micco Central D 3'!Print_Area</vt:lpstr>
      <vt:lpstr>'Mud Lake D 2'!Print_Area</vt:lpstr>
      <vt:lpstr>'Nasa Drainage D 2'!Print_Area</vt:lpstr>
      <vt:lpstr>'Otter Creek D 4'!Print_Area</vt:lpstr>
      <vt:lpstr>'Oyster Gardening'!Print_Area</vt:lpstr>
      <vt:lpstr>'Pines Industrial D 4'!Print_Area</vt:lpstr>
      <vt:lpstr>'Pluckebaum D 1'!Print_Area</vt:lpstr>
      <vt:lpstr>'Ruby St Baffle Box D 4'!Print_Area</vt:lpstr>
      <vt:lpstr>'Scottsmoor C D 1'!Print_Area</vt:lpstr>
      <vt:lpstr>'Scottsmoor I D 1'!Print_Area</vt:lpstr>
      <vt:lpstr>'SOIRL Baisn 1301'!Print_Area</vt:lpstr>
      <vt:lpstr>'SOIRL Basin 1077'!Print_Area</vt:lpstr>
      <vt:lpstr>'SOIRL Basin 1078'!Print_Area</vt:lpstr>
      <vt:lpstr>'SOIRL Basin 1151'!Print_Area</vt:lpstr>
      <vt:lpstr>'SOIRL Basin 1256'!Print_Area</vt:lpstr>
      <vt:lpstr>'SOIRL Basin 1273'!Print_Area</vt:lpstr>
      <vt:lpstr>'SOIRL Basin 1298'!Print_Area</vt:lpstr>
      <vt:lpstr>'SOIRL Basin 1304'!Print_Area</vt:lpstr>
      <vt:lpstr>'SOIRL Basin 1317'!Print_Area</vt:lpstr>
      <vt:lpstr>'SOIRL Basin 1324'!Print_Area</vt:lpstr>
      <vt:lpstr>'SOIRL Basin 1329'!Print_Area</vt:lpstr>
      <vt:lpstr>'SOIRL Basin 1335'!Print_Area</vt:lpstr>
      <vt:lpstr>'SOIRL Basin 1342'!Print_Area</vt:lpstr>
      <vt:lpstr>'SOIRL Basin 1343'!Print_Area</vt:lpstr>
      <vt:lpstr>'SOIRL Basin 1349'!Print_Area</vt:lpstr>
      <vt:lpstr>'SOIRL Basin 1350'!Print_Area</vt:lpstr>
      <vt:lpstr>'SOIRL Basin 1366'!Print_Area</vt:lpstr>
      <vt:lpstr>'SOIRL Basin 1367'!Print_Area</vt:lpstr>
      <vt:lpstr>'SOIRL Basin 1368'!Print_Area</vt:lpstr>
      <vt:lpstr>'SOIRL Basin 1377'!Print_Area</vt:lpstr>
      <vt:lpstr>'SOIRL Basin 1399'!Print_Area</vt:lpstr>
      <vt:lpstr>'SOIRL Basin 1409'!Print_Area</vt:lpstr>
      <vt:lpstr>'SOIRL Basin 1416'!Print_Area</vt:lpstr>
      <vt:lpstr>'SOIRL Basin 1419'!Print_Area</vt:lpstr>
      <vt:lpstr>'SOIRL Basin 1434'!Print_Area</vt:lpstr>
      <vt:lpstr>'SOIRL Basin 1439'!Print_Area</vt:lpstr>
      <vt:lpstr>'SOIRL Basin 1445'!Print_Area</vt:lpstr>
      <vt:lpstr>'SOIRL Basin 1562'!Print_Area</vt:lpstr>
      <vt:lpstr>'SOIRL Basin 1762'!Print_Area</vt:lpstr>
      <vt:lpstr>'SOIRL Basin 388'!Print_Area</vt:lpstr>
      <vt:lpstr>'SOIRL Basin 408'!Print_Area</vt:lpstr>
      <vt:lpstr>'SOIRL Basin 454'!Print_Area</vt:lpstr>
      <vt:lpstr>'SOIRL Basin 476'!Print_Area</vt:lpstr>
      <vt:lpstr>'SOIRL Basin 626'!Print_Area</vt:lpstr>
      <vt:lpstr>'SOIRL Basin 650'!Print_Area</vt:lpstr>
      <vt:lpstr>'SOIRL Basin 815'!Print_Area</vt:lpstr>
      <vt:lpstr>'SOIRL Basin 901'!Print_Area</vt:lpstr>
      <vt:lpstr>'SOIRL Basin 963'!Print_Area</vt:lpstr>
      <vt:lpstr>'SOIRL Basin 973'!Print_Area</vt:lpstr>
      <vt:lpstr>'SOIRL Basin 989'!Print_Area</vt:lpstr>
      <vt:lpstr>'SOIRL Basin 992'!Print_Area</vt:lpstr>
      <vt:lpstr>'SOIRL Broadway Pond Basin 832'!Print_Area</vt:lpstr>
      <vt:lpstr>'SOIRL Burkholm Rd Basin 100'!Print_Area</vt:lpstr>
      <vt:lpstr>'SOIRL Carter Rd Basin 115'!Print_Area</vt:lpstr>
      <vt:lpstr>'SOIRL Fleming Grant Basin 2134'!Print_Area</vt:lpstr>
      <vt:lpstr>'SOIRL Flounder Creek Pond'!Print_Area</vt:lpstr>
      <vt:lpstr>'SOIRL Huntington Pond'!Print_Area</vt:lpstr>
      <vt:lpstr>'SOIRL Johns Rd Basin 51'!Print_Area</vt:lpstr>
      <vt:lpstr>'SOIRL Johns Road Pond'!Print_Area</vt:lpstr>
      <vt:lpstr>'SOIRL Kingsmill-Aurora'!Print_Area</vt:lpstr>
      <vt:lpstr>'SOIRL Muck Eau Gallie NW'!Print_Area</vt:lpstr>
      <vt:lpstr>'SOIRL Muck Grand Canal'!Print_Area</vt:lpstr>
      <vt:lpstr>'SOIRL Muck Merritt Island Ph I'!Print_Area</vt:lpstr>
      <vt:lpstr>'SOIRL Muck NASA East'!Print_Area</vt:lpstr>
      <vt:lpstr>'SOIRL Muck Rockledge B'!Print_Area</vt:lpstr>
      <vt:lpstr>'SOIRL Muck Sykes Creek'!Print_Area</vt:lpstr>
      <vt:lpstr>'SOIRL Muck Titusville East'!Print_Area</vt:lpstr>
      <vt:lpstr>'SOIRL Muck Titusville West'!Print_Area</vt:lpstr>
      <vt:lpstr>'SOIRL Oyster BRL '!Print_Area</vt:lpstr>
      <vt:lpstr>'SOIRL Oyster BRL Brevard'!Print_Area</vt:lpstr>
      <vt:lpstr>'SOIRL Oyster CIRL'!Print_Area</vt:lpstr>
      <vt:lpstr>'SOIRL Oyster Indian Rvr DR '!Print_Area</vt:lpstr>
      <vt:lpstr>'SOIRL Oyster NIRL'!Print_Area</vt:lpstr>
      <vt:lpstr>'SOIRL Plants Indian Rvr Dr'!Print_Area</vt:lpstr>
      <vt:lpstr>'SOIRL PW Bioreactor 1298'!Print_Area</vt:lpstr>
      <vt:lpstr>'SOIRL Seagull Bioreactor 1304'!Print_Area</vt:lpstr>
      <vt:lpstr>'SOIRL Septic MICCO'!Print_Area</vt:lpstr>
      <vt:lpstr>'SOIRL Septic South Beaches O'!Print_Area</vt:lpstr>
      <vt:lpstr>'SOIRL Septic South Beaches P'!Print_Area</vt:lpstr>
      <vt:lpstr>'SOIRL Septic South Central C'!Print_Area</vt:lpstr>
      <vt:lpstr>'SOIRL Septic Sykes Creek M'!Print_Area</vt:lpstr>
      <vt:lpstr>'SOIRL Septic Sykes Creek N'!Print_Area</vt:lpstr>
      <vt:lpstr>'SOIRL Septic Sykes Creek T'!Print_Area</vt:lpstr>
      <vt:lpstr>'SOIRL Sewer Lat Satellite Bch'!Print_Area</vt:lpstr>
      <vt:lpstr>'SOIRL Wiley Rd Basin 193'!Print_Area</vt:lpstr>
      <vt:lpstr>'Suntree In Channel D 4'!Print_Area</vt:lpstr>
      <vt:lpstr>'W Crisafulli-Church Rd D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Thompson, Jackie</dc:creator>
  <cp:lastModifiedBy>Rose, Vicki</cp:lastModifiedBy>
  <cp:lastPrinted>2019-11-19T13:17:38Z</cp:lastPrinted>
  <dcterms:created xsi:type="dcterms:W3CDTF">2019-01-31T16:06:35Z</dcterms:created>
  <dcterms:modified xsi:type="dcterms:W3CDTF">2020-04-21T12:25:52Z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