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Clerk's Finance\Financials\FY22\"/>
    </mc:Choice>
  </mc:AlternateContent>
  <bookViews>
    <workbookView xWindow="0" yWindow="0" windowWidth="28800" windowHeight="15390"/>
  </bookViews>
  <sheets>
    <sheet name="County" sheetId="1" r:id="rId1"/>
  </sheets>
  <definedNames>
    <definedName name="___EXP1">"FY 2008 budget plus 3%"</definedName>
    <definedName name="___EXP2">"None"</definedName>
    <definedName name="__EXP1">"FY 2008 budget plus 3%"</definedName>
    <definedName name="__EXP2">"None"</definedName>
    <definedName name="_EXP1">"FY 2008 budget plus 3%"</definedName>
    <definedName name="_EXP2">"None"</definedName>
    <definedName name="CurrentYear">"FY 2015"</definedName>
    <definedName name="ElectedRet">0.1702</definedName>
    <definedName name="EXP">"FY 2014 forecast plus 3%"</definedName>
    <definedName name="HealthIns">486.64</definedName>
    <definedName name="LifeIns">0.0012</definedName>
    <definedName name="Medicare">0.0145</definedName>
    <definedName name="NewYear">" FY 2016"</definedName>
    <definedName name="NewYr">" FY 2013"</definedName>
    <definedName name="_xlnm.Print_Area" localSheetId="0">County!$A$1:$E$105</definedName>
    <definedName name="PriorYear">"FY 2014"</definedName>
    <definedName name="RegRet">0.1007</definedName>
    <definedName name="SeniorRet">0.1346</definedName>
    <definedName name="SocialSecurity">0.062</definedName>
    <definedName name="SocialSecurityMax">94200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9" i="1" l="1"/>
  <c r="E90" i="1"/>
  <c r="E91" i="1"/>
  <c r="E92" i="1"/>
  <c r="E93" i="1"/>
  <c r="D70" i="1"/>
  <c r="E48" i="1"/>
  <c r="E47" i="1"/>
  <c r="E46" i="1"/>
  <c r="E45" i="1"/>
  <c r="E44" i="1"/>
  <c r="E43" i="1"/>
  <c r="E36" i="1"/>
  <c r="E35" i="1"/>
  <c r="E34" i="1"/>
  <c r="E33" i="1"/>
  <c r="E30" i="1"/>
  <c r="E29" i="1"/>
  <c r="E28" i="1"/>
  <c r="E27" i="1"/>
  <c r="E26" i="1"/>
  <c r="E25" i="1"/>
  <c r="E24" i="1"/>
  <c r="E23" i="1"/>
  <c r="E22" i="1"/>
  <c r="E18" i="1"/>
  <c r="E17" i="1"/>
  <c r="E16" i="1"/>
  <c r="E15" i="1"/>
  <c r="E14" i="1"/>
  <c r="E13" i="1"/>
  <c r="E12" i="1"/>
  <c r="E11" i="1"/>
  <c r="E10" i="1"/>
  <c r="E6" i="1"/>
  <c r="C70" i="1" l="1"/>
  <c r="D94" i="1" l="1"/>
  <c r="C94" i="1"/>
  <c r="E88" i="1"/>
  <c r="E87" i="1"/>
  <c r="E86" i="1"/>
  <c r="E85" i="1"/>
  <c r="E84" i="1"/>
  <c r="E83" i="1"/>
  <c r="E82" i="1"/>
  <c r="E81" i="1"/>
  <c r="E80" i="1"/>
  <c r="E79" i="1"/>
  <c r="E78" i="1"/>
  <c r="E77" i="1"/>
  <c r="E62" i="1"/>
  <c r="E61" i="1"/>
  <c r="B50" i="1"/>
  <c r="B38" i="1"/>
  <c r="B52" i="1" l="1"/>
  <c r="E105" i="1" s="1"/>
  <c r="E70" i="1"/>
  <c r="E94" i="1"/>
  <c r="E50" i="1"/>
  <c r="D68" i="1" s="1"/>
  <c r="C50" i="1" l="1"/>
  <c r="D60" i="1" s="1"/>
  <c r="C38" i="1"/>
  <c r="E38" i="1"/>
  <c r="C68" i="1" s="1"/>
  <c r="C60" i="1" l="1"/>
  <c r="E96" i="1"/>
  <c r="E52" i="1"/>
  <c r="E68" i="1"/>
  <c r="D63" i="1"/>
  <c r="D67" i="1" s="1"/>
  <c r="C52" i="1"/>
  <c r="D66" i="1" l="1"/>
  <c r="D71" i="1"/>
  <c r="D69" i="1"/>
  <c r="E60" i="1"/>
  <c r="C63" i="1"/>
  <c r="C71" i="1" l="1"/>
  <c r="E71" i="1" s="1"/>
  <c r="C67" i="1"/>
  <c r="E67" i="1" s="1"/>
  <c r="C69" i="1"/>
  <c r="E69" i="1" s="1"/>
  <c r="D72" i="1"/>
  <c r="D74" i="1" s="1"/>
  <c r="D98" i="1" s="1"/>
  <c r="C66" i="1"/>
  <c r="E66" i="1" s="1"/>
  <c r="E63" i="1"/>
  <c r="E72" i="1" l="1"/>
  <c r="E74" i="1" s="1"/>
  <c r="E98" i="1" s="1"/>
  <c r="C72" i="1"/>
  <c r="C74" i="1" s="1"/>
  <c r="C98" i="1" s="1"/>
  <c r="E102" i="1" l="1"/>
</calcChain>
</file>

<file path=xl/sharedStrings.xml><?xml version="1.0" encoding="utf-8"?>
<sst xmlns="http://schemas.openxmlformats.org/spreadsheetml/2006/main" count="91" uniqueCount="76">
  <si>
    <t>Board Finance &amp; Administration/Minutes &amp; Records</t>
  </si>
  <si>
    <t>Employee Detail</t>
  </si>
  <si>
    <t>FINANCE &amp; ADMINISTRATION</t>
  </si>
  <si>
    <t>Finance Administration</t>
  </si>
  <si>
    <t>FTE</t>
  </si>
  <si>
    <t>Salary Budget</t>
  </si>
  <si>
    <t>FRS rate</t>
  </si>
  <si>
    <t>Retirement</t>
  </si>
  <si>
    <t>Finance Director</t>
  </si>
  <si>
    <t>Fund Accounting</t>
  </si>
  <si>
    <t>Financial Accounting Supervisor</t>
  </si>
  <si>
    <t>Accountant V</t>
  </si>
  <si>
    <t>Accountant IV</t>
  </si>
  <si>
    <t>Accountant III</t>
  </si>
  <si>
    <t>Accounting Specialist IV</t>
  </si>
  <si>
    <t>Accounts Payable</t>
  </si>
  <si>
    <t>Accounts Payable Supervisor</t>
  </si>
  <si>
    <t>Clerk V</t>
  </si>
  <si>
    <t>Accounting Specialist III</t>
  </si>
  <si>
    <t>Accounting Specialist II</t>
  </si>
  <si>
    <t>Payroll</t>
  </si>
  <si>
    <t>Payroll Supervisor</t>
  </si>
  <si>
    <t>Total Finance &amp; Administration</t>
  </si>
  <si>
    <t>MINUTES &amp; RECORDS</t>
  </si>
  <si>
    <t>Clerk to the Board</t>
  </si>
  <si>
    <t>CLERK TO BOCC</t>
  </si>
  <si>
    <t>Recording Secretary IV</t>
  </si>
  <si>
    <t>ADMINISTRATIVE ASSISTANT</t>
  </si>
  <si>
    <t>Total Minutes &amp; Records</t>
  </si>
  <si>
    <t>Grand Total</t>
  </si>
  <si>
    <t>Summary</t>
  </si>
  <si>
    <t>Fin &amp; Adm</t>
  </si>
  <si>
    <t>Min &amp; Rec</t>
  </si>
  <si>
    <t>Total</t>
  </si>
  <si>
    <t>Salaries:</t>
  </si>
  <si>
    <t>REGULAR SALARIES</t>
  </si>
  <si>
    <t>OVERTIME</t>
  </si>
  <si>
    <t>ANNUAL SICK PAY</t>
  </si>
  <si>
    <t>Total Salaries</t>
  </si>
  <si>
    <t>Benefits:</t>
  </si>
  <si>
    <t>SOCIAL SECURITY TAX</t>
  </si>
  <si>
    <t>MEDICARE</t>
  </si>
  <si>
    <t>RETIREMENT</t>
  </si>
  <si>
    <t>LIFE INSURANCE</t>
  </si>
  <si>
    <t>HEALTH INSURANCE</t>
  </si>
  <si>
    <t>WORKERS' COMP</t>
  </si>
  <si>
    <t>Total Benefits</t>
  </si>
  <si>
    <t>Total Salaries &amp; Benefits</t>
  </si>
  <si>
    <t>Operating:</t>
  </si>
  <si>
    <t>OTHER CONTRACTED SVC</t>
  </si>
  <si>
    <t>TRAVEL-OUT OF COUNTY</t>
  </si>
  <si>
    <t>TRAVEL - IN COUNTY</t>
  </si>
  <si>
    <t>POSTAGE/EXPRESS CHGS</t>
  </si>
  <si>
    <t>LEASES - EQUIPMENT</t>
  </si>
  <si>
    <t>BUILDING &amp; CONTENTS INS</t>
  </si>
  <si>
    <t>OFFICE EQUIP R &amp; M</t>
  </si>
  <si>
    <t>COMPUTER EQUIP R&amp;M</t>
  </si>
  <si>
    <t>COMPUTER SOFTWARE R &amp; M</t>
  </si>
  <si>
    <t>COMPUTER SOFTWARE LICENSE</t>
  </si>
  <si>
    <t>PRINTING &amp; BINDING</t>
  </si>
  <si>
    <t>GENERAL OFFICE SUPPLIES</t>
  </si>
  <si>
    <t>OPERATING SUPPLIES</t>
  </si>
  <si>
    <t>BOOKS,PUBS,SUBS,MEM</t>
  </si>
  <si>
    <t>TRAINING</t>
  </si>
  <si>
    <t>EDUCATION REIMBURSEMENT</t>
  </si>
  <si>
    <t>Total Operating</t>
  </si>
  <si>
    <t>Allocation from Clerk's Admin</t>
  </si>
  <si>
    <t>Sub-Total</t>
  </si>
  <si>
    <t>Facilities</t>
  </si>
  <si>
    <t>Total FTE's</t>
  </si>
  <si>
    <t>Funding Request</t>
  </si>
  <si>
    <t>FY 22 Budget Request</t>
  </si>
  <si>
    <t>Recording Secretary III</t>
  </si>
  <si>
    <t>Accounting Specialist I</t>
  </si>
  <si>
    <t>LEGAL ADS</t>
  </si>
  <si>
    <t>Internal 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</si>
</sst>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3" fontId="0" fillId="0" borderId="0" xfId="1" applyFont="1"/>
    <xf numFmtId="164" fontId="0" fillId="0" borderId="0" xfId="2" applyNumberFormat="1" applyFont="1"/>
    <xf numFmtId="10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3" fontId="0" fillId="0" borderId="1" xfId="0" applyNumberFormat="1" applyBorder="1"/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3" fontId="0" fillId="0" borderId="0" xfId="0" applyNumberFormat="1" applyBorder="1"/>
    <xf numFmtId="164" fontId="0" fillId="0" borderId="0" xfId="0" applyNumberFormat="1" applyBorder="1"/>
    <xf numFmtId="43" fontId="0" fillId="0" borderId="2" xfId="0" applyNumberFormat="1" applyBorder="1"/>
    <xf numFmtId="164" fontId="0" fillId="0" borderId="2" xfId="0" applyNumberFormat="1" applyBorder="1"/>
    <xf numFmtId="164" fontId="2" fillId="0" borderId="0" xfId="2" applyNumberFormat="1" applyFont="1"/>
    <xf numFmtId="0" fontId="4" fillId="0" borderId="0" xfId="0" applyFont="1"/>
    <xf numFmtId="164" fontId="0" fillId="0" borderId="0" xfId="2" applyNumberFormat="1" applyFont="1" applyAlignment="1"/>
    <xf numFmtId="0" fontId="0" fillId="0" borderId="3" xfId="0" applyBorder="1"/>
    <xf numFmtId="0" fontId="0" fillId="0" borderId="1" xfId="0" applyBorder="1"/>
    <xf numFmtId="164" fontId="0" fillId="0" borderId="1" xfId="2" applyNumberFormat="1" applyFont="1" applyBorder="1" applyAlignment="1"/>
    <xf numFmtId="164" fontId="0" fillId="0" borderId="4" xfId="2" applyNumberFormat="1" applyFont="1" applyBorder="1" applyAlignment="1"/>
    <xf numFmtId="164" fontId="0" fillId="0" borderId="1" xfId="2" applyNumberFormat="1" applyFont="1" applyBorder="1"/>
    <xf numFmtId="164" fontId="0" fillId="0" borderId="4" xfId="2" applyNumberFormat="1" applyFont="1" applyBorder="1"/>
    <xf numFmtId="164" fontId="0" fillId="0" borderId="4" xfId="0" applyNumberFormat="1" applyBorder="1"/>
    <xf numFmtId="0" fontId="0" fillId="0" borderId="0" xfId="0" applyFont="1"/>
    <xf numFmtId="0" fontId="2" fillId="0" borderId="0" xfId="0" applyFont="1"/>
    <xf numFmtId="164" fontId="2" fillId="0" borderId="0" xfId="2" applyNumberFormat="1" applyFont="1" applyAlignment="1"/>
    <xf numFmtId="43" fontId="2" fillId="0" borderId="0" xfId="0" applyNumberFormat="1" applyFont="1"/>
    <xf numFmtId="43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9"/>
  <sheetViews>
    <sheetView tabSelected="1" workbookViewId="0">
      <selection activeCell="C12" sqref="C12"/>
    </sheetView>
  </sheetViews>
  <sheetFormatPr defaultRowHeight="12.75" x14ac:dyDescent="0.2"/>
  <cols>
    <col min="1" max="1" width="31.7109375" bestFit="1" customWidth="1"/>
    <col min="3" max="3" width="12.5703125" customWidth="1"/>
    <col min="4" max="4" width="10.140625" customWidth="1"/>
    <col min="5" max="5" width="12" bestFit="1" customWidth="1"/>
    <col min="6" max="6" width="18" bestFit="1" customWidth="1"/>
    <col min="7" max="7" width="10.28515625" bestFit="1" customWidth="1"/>
  </cols>
  <sheetData>
    <row r="1" spans="1:8" x14ac:dyDescent="0.2">
      <c r="C1" s="1" t="s">
        <v>0</v>
      </c>
    </row>
    <row r="2" spans="1:8" x14ac:dyDescent="0.2">
      <c r="C2" s="1" t="s">
        <v>71</v>
      </c>
    </row>
    <row r="3" spans="1:8" x14ac:dyDescent="0.2">
      <c r="C3" s="1" t="s">
        <v>1</v>
      </c>
    </row>
    <row r="4" spans="1:8" x14ac:dyDescent="0.2">
      <c r="A4" t="s">
        <v>2</v>
      </c>
    </row>
    <row r="5" spans="1:8" ht="15" x14ac:dyDescent="0.25">
      <c r="A5" s="2" t="s">
        <v>3</v>
      </c>
      <c r="B5" s="3" t="s">
        <v>4</v>
      </c>
      <c r="C5" s="4" t="s">
        <v>5</v>
      </c>
      <c r="D5" s="5" t="s">
        <v>6</v>
      </c>
      <c r="E5" s="6" t="s">
        <v>7</v>
      </c>
    </row>
    <row r="6" spans="1:8" x14ac:dyDescent="0.2">
      <c r="A6" s="7" t="s">
        <v>8</v>
      </c>
      <c r="B6" s="8">
        <v>1</v>
      </c>
      <c r="C6" s="9">
        <v>105800</v>
      </c>
      <c r="D6" s="10">
        <v>0.29010000000000002</v>
      </c>
      <c r="E6" s="9">
        <f>ROUND(C6*D6,-2)</f>
        <v>30700</v>
      </c>
      <c r="F6" s="7"/>
      <c r="H6" s="11"/>
    </row>
    <row r="7" spans="1:8" x14ac:dyDescent="0.2">
      <c r="A7" s="7" t="s">
        <v>75</v>
      </c>
      <c r="B7" s="8">
        <v>1</v>
      </c>
      <c r="C7" s="9">
        <v>59200</v>
      </c>
      <c r="D7" s="10">
        <v>0.1082</v>
      </c>
      <c r="E7" s="9">
        <f>ROUND(C7*D7,-2)</f>
        <v>6400</v>
      </c>
      <c r="F7" s="7"/>
      <c r="H7" s="11"/>
    </row>
    <row r="8" spans="1:8" x14ac:dyDescent="0.2">
      <c r="B8" s="8"/>
      <c r="C8" s="9"/>
      <c r="E8" s="9"/>
    </row>
    <row r="9" spans="1:8" ht="15" x14ac:dyDescent="0.25">
      <c r="A9" s="12" t="s">
        <v>9</v>
      </c>
      <c r="B9" s="8"/>
      <c r="C9" s="9"/>
      <c r="E9" s="9"/>
    </row>
    <row r="10" spans="1:8" x14ac:dyDescent="0.2">
      <c r="A10" s="7" t="s">
        <v>10</v>
      </c>
      <c r="B10" s="8">
        <v>1</v>
      </c>
      <c r="C10" s="9">
        <v>79200</v>
      </c>
      <c r="D10" s="10">
        <v>0.18340000000000001</v>
      </c>
      <c r="E10" s="9">
        <f t="shared" ref="E10:E18" si="0">ROUND(C10*D10,-2)</f>
        <v>14500</v>
      </c>
      <c r="F10" s="7"/>
      <c r="H10" s="11"/>
    </row>
    <row r="11" spans="1:8" x14ac:dyDescent="0.2">
      <c r="A11" s="7" t="s">
        <v>11</v>
      </c>
      <c r="B11" s="8">
        <v>1</v>
      </c>
      <c r="C11" s="9">
        <v>67200</v>
      </c>
      <c r="D11" s="10">
        <v>0.1082</v>
      </c>
      <c r="E11" s="9">
        <f t="shared" si="0"/>
        <v>7300</v>
      </c>
      <c r="F11" s="7"/>
      <c r="H11" s="11"/>
    </row>
    <row r="12" spans="1:8" x14ac:dyDescent="0.2">
      <c r="A12" s="7" t="s">
        <v>12</v>
      </c>
      <c r="B12" s="8">
        <v>1</v>
      </c>
      <c r="C12" s="9">
        <v>61100</v>
      </c>
      <c r="D12" s="10">
        <v>0.18340000000000001</v>
      </c>
      <c r="E12" s="9">
        <f t="shared" si="0"/>
        <v>11200</v>
      </c>
      <c r="F12" s="7"/>
      <c r="H12" s="11"/>
    </row>
    <row r="13" spans="1:8" x14ac:dyDescent="0.2">
      <c r="A13" s="7" t="s">
        <v>13</v>
      </c>
      <c r="B13" s="8">
        <v>1</v>
      </c>
      <c r="C13" s="9">
        <v>47100</v>
      </c>
      <c r="D13" s="10">
        <v>0.1082</v>
      </c>
      <c r="E13" s="9">
        <f t="shared" si="0"/>
        <v>5100</v>
      </c>
      <c r="F13" s="7"/>
      <c r="H13" s="11"/>
    </row>
    <row r="14" spans="1:8" x14ac:dyDescent="0.2">
      <c r="A14" s="7" t="s">
        <v>12</v>
      </c>
      <c r="B14" s="8">
        <v>1</v>
      </c>
      <c r="C14" s="9">
        <v>46100</v>
      </c>
      <c r="D14" s="10">
        <v>0.1082</v>
      </c>
      <c r="E14" s="9">
        <f t="shared" si="0"/>
        <v>5000</v>
      </c>
      <c r="F14" s="7"/>
      <c r="H14" s="11"/>
    </row>
    <row r="15" spans="1:8" x14ac:dyDescent="0.2">
      <c r="A15" s="7" t="s">
        <v>12</v>
      </c>
      <c r="B15" s="8">
        <v>1</v>
      </c>
      <c r="C15" s="9">
        <v>46100</v>
      </c>
      <c r="D15" s="10">
        <v>0.1082</v>
      </c>
      <c r="E15" s="9">
        <f t="shared" si="0"/>
        <v>5000</v>
      </c>
      <c r="F15" s="7"/>
      <c r="H15" s="11"/>
    </row>
    <row r="16" spans="1:8" x14ac:dyDescent="0.2">
      <c r="A16" s="7" t="s">
        <v>13</v>
      </c>
      <c r="B16" s="8">
        <v>1</v>
      </c>
      <c r="C16" s="9">
        <v>45100</v>
      </c>
      <c r="D16" s="10">
        <v>0.1082</v>
      </c>
      <c r="E16" s="9">
        <f t="shared" si="0"/>
        <v>4900</v>
      </c>
      <c r="F16" s="7"/>
      <c r="H16" s="11"/>
    </row>
    <row r="17" spans="1:8" x14ac:dyDescent="0.2">
      <c r="A17" s="7" t="s">
        <v>14</v>
      </c>
      <c r="B17" s="8">
        <v>1</v>
      </c>
      <c r="C17" s="9">
        <v>37400</v>
      </c>
      <c r="D17" s="10">
        <v>0.1082</v>
      </c>
      <c r="E17" s="9">
        <f t="shared" si="0"/>
        <v>4000</v>
      </c>
      <c r="F17" s="7"/>
      <c r="H17" s="11"/>
    </row>
    <row r="18" spans="1:8" x14ac:dyDescent="0.2">
      <c r="A18" s="7" t="s">
        <v>14</v>
      </c>
      <c r="B18" s="8">
        <v>0.25</v>
      </c>
      <c r="C18" s="9">
        <v>9000</v>
      </c>
      <c r="D18" s="10">
        <v>5.2200000000000003E-2</v>
      </c>
      <c r="E18" s="9">
        <f t="shared" si="0"/>
        <v>500</v>
      </c>
      <c r="F18" s="7"/>
      <c r="H18" s="11"/>
    </row>
    <row r="19" spans="1:8" x14ac:dyDescent="0.2">
      <c r="A19" s="7"/>
      <c r="B19" s="8"/>
      <c r="C19" s="9"/>
      <c r="D19" s="10"/>
      <c r="E19" s="9"/>
      <c r="F19" s="7"/>
      <c r="H19" s="11"/>
    </row>
    <row r="20" spans="1:8" x14ac:dyDescent="0.2">
      <c r="B20" s="8"/>
      <c r="C20" s="9"/>
      <c r="E20" s="9"/>
    </row>
    <row r="21" spans="1:8" ht="15" x14ac:dyDescent="0.25">
      <c r="A21" s="12" t="s">
        <v>15</v>
      </c>
      <c r="B21" s="8"/>
      <c r="C21" s="9"/>
      <c r="E21" s="9"/>
    </row>
    <row r="22" spans="1:8" x14ac:dyDescent="0.2">
      <c r="A22" s="7" t="s">
        <v>16</v>
      </c>
      <c r="B22" s="8">
        <v>1</v>
      </c>
      <c r="C22" s="9">
        <v>57600</v>
      </c>
      <c r="D22" s="10">
        <v>5.2200000000000003E-2</v>
      </c>
      <c r="E22" s="9">
        <f t="shared" ref="E22:E30" si="1">ROUND(C22*D22,-2)</f>
        <v>3000</v>
      </c>
      <c r="F22" s="7"/>
      <c r="H22" s="11"/>
    </row>
    <row r="23" spans="1:8" x14ac:dyDescent="0.2">
      <c r="A23" s="7" t="s">
        <v>17</v>
      </c>
      <c r="B23" s="8">
        <v>1</v>
      </c>
      <c r="C23" s="9">
        <v>45300</v>
      </c>
      <c r="D23" s="10">
        <v>0.1082</v>
      </c>
      <c r="E23" s="9">
        <f t="shared" si="1"/>
        <v>4900</v>
      </c>
      <c r="F23" s="7"/>
      <c r="H23" s="11"/>
    </row>
    <row r="24" spans="1:8" x14ac:dyDescent="0.2">
      <c r="A24" s="7" t="s">
        <v>14</v>
      </c>
      <c r="B24" s="8">
        <v>1</v>
      </c>
      <c r="C24" s="9">
        <v>39500</v>
      </c>
      <c r="D24" s="10">
        <v>0.1082</v>
      </c>
      <c r="E24" s="9">
        <f t="shared" si="1"/>
        <v>4300</v>
      </c>
      <c r="F24" s="7"/>
      <c r="H24" s="11"/>
    </row>
    <row r="25" spans="1:8" x14ac:dyDescent="0.2">
      <c r="A25" s="7" t="s">
        <v>14</v>
      </c>
      <c r="B25" s="8">
        <v>1</v>
      </c>
      <c r="C25" s="9">
        <v>35300</v>
      </c>
      <c r="D25" s="10">
        <v>0.1082</v>
      </c>
      <c r="E25" s="9">
        <f t="shared" si="1"/>
        <v>3800</v>
      </c>
      <c r="F25" s="7"/>
      <c r="H25" s="11"/>
    </row>
    <row r="26" spans="1:8" x14ac:dyDescent="0.2">
      <c r="A26" s="7" t="s">
        <v>14</v>
      </c>
      <c r="B26" s="8">
        <v>1</v>
      </c>
      <c r="C26" s="9">
        <v>34800</v>
      </c>
      <c r="D26" s="10">
        <v>5.2200000000000003E-2</v>
      </c>
      <c r="E26" s="9">
        <f t="shared" si="1"/>
        <v>1800</v>
      </c>
      <c r="F26" s="7"/>
      <c r="H26" s="11"/>
    </row>
    <row r="27" spans="1:8" x14ac:dyDescent="0.2">
      <c r="A27" s="7" t="s">
        <v>18</v>
      </c>
      <c r="B27" s="8">
        <v>1</v>
      </c>
      <c r="C27" s="9">
        <v>32700</v>
      </c>
      <c r="D27" s="10">
        <v>0.1082</v>
      </c>
      <c r="E27" s="9">
        <f t="shared" si="1"/>
        <v>3500</v>
      </c>
      <c r="F27" s="7"/>
      <c r="H27" s="11"/>
    </row>
    <row r="28" spans="1:8" x14ac:dyDescent="0.2">
      <c r="A28" s="7" t="s">
        <v>19</v>
      </c>
      <c r="B28" s="8">
        <v>1</v>
      </c>
      <c r="C28" s="9">
        <v>28600</v>
      </c>
      <c r="D28" s="10">
        <v>0.1082</v>
      </c>
      <c r="E28" s="9">
        <f t="shared" si="1"/>
        <v>3100</v>
      </c>
      <c r="F28" s="7"/>
      <c r="H28" s="11"/>
    </row>
    <row r="29" spans="1:8" x14ac:dyDescent="0.2">
      <c r="A29" s="7" t="s">
        <v>18</v>
      </c>
      <c r="B29" s="8">
        <v>0.75</v>
      </c>
      <c r="C29" s="9">
        <v>31200</v>
      </c>
      <c r="D29" s="10">
        <v>0.1082</v>
      </c>
      <c r="E29" s="9">
        <f t="shared" si="1"/>
        <v>3400</v>
      </c>
      <c r="F29" s="7"/>
      <c r="H29" s="11"/>
    </row>
    <row r="30" spans="1:8" x14ac:dyDescent="0.2">
      <c r="A30" s="7" t="s">
        <v>73</v>
      </c>
      <c r="B30" s="8">
        <v>1</v>
      </c>
      <c r="C30" s="9">
        <v>25900</v>
      </c>
      <c r="D30" s="10">
        <v>0.1082</v>
      </c>
      <c r="E30" s="9">
        <f t="shared" si="1"/>
        <v>2800</v>
      </c>
      <c r="F30" s="7"/>
    </row>
    <row r="31" spans="1:8" x14ac:dyDescent="0.2">
      <c r="B31" s="8"/>
      <c r="C31" s="9"/>
      <c r="E31" s="9"/>
    </row>
    <row r="32" spans="1:8" ht="15" x14ac:dyDescent="0.25">
      <c r="A32" s="12" t="s">
        <v>20</v>
      </c>
      <c r="B32" s="8"/>
      <c r="C32" s="9"/>
      <c r="E32" s="9"/>
    </row>
    <row r="33" spans="1:8" x14ac:dyDescent="0.2">
      <c r="A33" s="7" t="s">
        <v>21</v>
      </c>
      <c r="B33" s="8">
        <v>1</v>
      </c>
      <c r="C33" s="9">
        <v>51100</v>
      </c>
      <c r="D33" s="10">
        <v>0.1082</v>
      </c>
      <c r="E33" s="9">
        <f>ROUND(C33*D33,-2)</f>
        <v>5500</v>
      </c>
      <c r="F33" s="7"/>
      <c r="H33" s="11"/>
    </row>
    <row r="34" spans="1:8" x14ac:dyDescent="0.2">
      <c r="A34" s="7" t="s">
        <v>17</v>
      </c>
      <c r="B34" s="8">
        <v>1</v>
      </c>
      <c r="C34" s="9">
        <v>42100</v>
      </c>
      <c r="D34" s="10">
        <v>0.1082</v>
      </c>
      <c r="E34" s="9">
        <f>ROUND(C34*D34,-2)</f>
        <v>4600</v>
      </c>
      <c r="F34" s="7"/>
      <c r="H34" s="11"/>
    </row>
    <row r="35" spans="1:8" x14ac:dyDescent="0.2">
      <c r="A35" s="7" t="s">
        <v>14</v>
      </c>
      <c r="B35" s="8">
        <v>1</v>
      </c>
      <c r="C35" s="9">
        <v>41100</v>
      </c>
      <c r="D35" s="10">
        <v>0.1082</v>
      </c>
      <c r="E35" s="9">
        <f>ROUND(C35*D35,-2)</f>
        <v>4400</v>
      </c>
      <c r="F35" s="7"/>
      <c r="H35" s="11"/>
    </row>
    <row r="36" spans="1:8" x14ac:dyDescent="0.2">
      <c r="A36" s="7" t="s">
        <v>18</v>
      </c>
      <c r="B36" s="8">
        <v>1</v>
      </c>
      <c r="C36" s="9">
        <v>31200</v>
      </c>
      <c r="D36" s="10">
        <v>0.1082</v>
      </c>
      <c r="E36" s="9">
        <f>ROUND(C36*D36,-2)</f>
        <v>3400</v>
      </c>
      <c r="F36" s="7"/>
      <c r="H36" s="11"/>
    </row>
    <row r="38" spans="1:8" x14ac:dyDescent="0.2">
      <c r="A38" s="13" t="s">
        <v>22</v>
      </c>
      <c r="B38" s="14">
        <f>SUM(B6:B37)</f>
        <v>23</v>
      </c>
      <c r="C38" s="15">
        <f>SUM(C6:C37)</f>
        <v>1099700</v>
      </c>
      <c r="E38" s="15">
        <f>SUM(E6:E37)</f>
        <v>143100</v>
      </c>
    </row>
    <row r="40" spans="1:8" x14ac:dyDescent="0.2">
      <c r="A40" s="16" t="s">
        <v>23</v>
      </c>
      <c r="B40" s="8"/>
    </row>
    <row r="41" spans="1:8" x14ac:dyDescent="0.2">
      <c r="A41" s="16"/>
      <c r="B41" s="8"/>
    </row>
    <row r="42" spans="1:8" x14ac:dyDescent="0.2">
      <c r="A42" s="17" t="s">
        <v>24</v>
      </c>
      <c r="B42" s="8"/>
    </row>
    <row r="43" spans="1:8" x14ac:dyDescent="0.2">
      <c r="A43" s="7" t="s">
        <v>25</v>
      </c>
      <c r="B43" s="8">
        <v>1</v>
      </c>
      <c r="C43" s="9">
        <v>45600</v>
      </c>
      <c r="D43" s="10">
        <v>0.1082</v>
      </c>
      <c r="E43" s="9">
        <f t="shared" ref="E43:E48" si="2">ROUND(C43*D43,-2)</f>
        <v>4900</v>
      </c>
      <c r="H43" s="11"/>
    </row>
    <row r="44" spans="1:8" x14ac:dyDescent="0.2">
      <c r="A44" s="7" t="s">
        <v>26</v>
      </c>
      <c r="B44" s="8">
        <v>1</v>
      </c>
      <c r="C44" s="9">
        <v>45300</v>
      </c>
      <c r="D44" s="10">
        <v>0.18340000000000001</v>
      </c>
      <c r="E44" s="9">
        <f t="shared" si="2"/>
        <v>8300</v>
      </c>
      <c r="H44" s="11"/>
    </row>
    <row r="45" spans="1:8" x14ac:dyDescent="0.2">
      <c r="A45" s="7" t="s">
        <v>17</v>
      </c>
      <c r="B45" s="8">
        <v>1</v>
      </c>
      <c r="C45" s="9">
        <v>40600</v>
      </c>
      <c r="D45" s="10">
        <v>0.1082</v>
      </c>
      <c r="E45" s="9">
        <f t="shared" si="2"/>
        <v>4400</v>
      </c>
      <c r="H45" s="11"/>
    </row>
    <row r="46" spans="1:8" x14ac:dyDescent="0.2">
      <c r="A46" s="7" t="s">
        <v>27</v>
      </c>
      <c r="B46" s="8">
        <v>1</v>
      </c>
      <c r="C46" s="9">
        <v>34300</v>
      </c>
      <c r="D46" s="10">
        <v>0.1082</v>
      </c>
      <c r="E46" s="9">
        <f t="shared" si="2"/>
        <v>3700</v>
      </c>
      <c r="H46" s="11"/>
    </row>
    <row r="47" spans="1:8" x14ac:dyDescent="0.2">
      <c r="A47" s="7" t="s">
        <v>26</v>
      </c>
      <c r="B47" s="8">
        <v>1</v>
      </c>
      <c r="C47" s="9">
        <v>33200</v>
      </c>
      <c r="D47" s="10">
        <v>0.1082</v>
      </c>
      <c r="E47" s="9">
        <f t="shared" si="2"/>
        <v>3600</v>
      </c>
      <c r="F47" s="16"/>
      <c r="H47" s="11"/>
    </row>
    <row r="48" spans="1:8" x14ac:dyDescent="0.2">
      <c r="A48" s="7" t="s">
        <v>72</v>
      </c>
      <c r="B48" s="8">
        <v>1</v>
      </c>
      <c r="C48" s="9">
        <v>29100</v>
      </c>
      <c r="D48" s="10">
        <v>0.1082</v>
      </c>
      <c r="E48" s="9">
        <f t="shared" si="2"/>
        <v>3100</v>
      </c>
    </row>
    <row r="49" spans="1:8" x14ac:dyDescent="0.2">
      <c r="A49" s="7"/>
      <c r="B49" s="8"/>
      <c r="C49" s="9"/>
    </row>
    <row r="50" spans="1:8" x14ac:dyDescent="0.2">
      <c r="A50" s="13" t="s">
        <v>28</v>
      </c>
      <c r="B50" s="14">
        <f>SUM(B43:B49)</f>
        <v>6</v>
      </c>
      <c r="C50" s="15">
        <f>SUM(C43:C49)</f>
        <v>228100</v>
      </c>
      <c r="E50" s="15">
        <f>SUM(E43:E49)</f>
        <v>28000</v>
      </c>
    </row>
    <row r="51" spans="1:8" x14ac:dyDescent="0.2">
      <c r="A51" s="13"/>
      <c r="B51" s="18"/>
      <c r="C51" s="19"/>
      <c r="E51" s="19"/>
    </row>
    <row r="52" spans="1:8" ht="13.5" thickBot="1" x14ac:dyDescent="0.25">
      <c r="A52" s="13" t="s">
        <v>29</v>
      </c>
      <c r="B52" s="20">
        <f>+B38+B50</f>
        <v>29</v>
      </c>
      <c r="C52" s="21">
        <f>+C38+C50</f>
        <v>1327800</v>
      </c>
      <c r="E52" s="21">
        <f>+E38+E50</f>
        <v>171100</v>
      </c>
      <c r="H52" s="11"/>
    </row>
    <row r="53" spans="1:8" ht="13.5" thickTop="1" x14ac:dyDescent="0.2"/>
    <row r="54" spans="1:8" x14ac:dyDescent="0.2">
      <c r="C54" s="1" t="s">
        <v>0</v>
      </c>
      <c r="D54" s="9"/>
    </row>
    <row r="55" spans="1:8" x14ac:dyDescent="0.2">
      <c r="C55" s="1" t="s">
        <v>71</v>
      </c>
      <c r="D55" s="9"/>
    </row>
    <row r="56" spans="1:8" x14ac:dyDescent="0.2">
      <c r="C56" s="1" t="s">
        <v>30</v>
      </c>
      <c r="D56" s="9"/>
    </row>
    <row r="57" spans="1:8" x14ac:dyDescent="0.2">
      <c r="C57" s="1"/>
      <c r="D57" s="9"/>
    </row>
    <row r="58" spans="1:8" x14ac:dyDescent="0.2">
      <c r="C58" s="4" t="s">
        <v>31</v>
      </c>
      <c r="D58" s="22" t="s">
        <v>32</v>
      </c>
      <c r="E58" s="4" t="s">
        <v>33</v>
      </c>
    </row>
    <row r="59" spans="1:8" x14ac:dyDescent="0.2">
      <c r="A59" s="23" t="s">
        <v>34</v>
      </c>
      <c r="C59" s="4"/>
      <c r="D59" s="22"/>
      <c r="E59" s="4"/>
    </row>
    <row r="60" spans="1:8" x14ac:dyDescent="0.2">
      <c r="A60" t="s">
        <v>35</v>
      </c>
      <c r="C60" s="24">
        <f>+C38</f>
        <v>1099700</v>
      </c>
      <c r="D60" s="24">
        <f>+C50</f>
        <v>228100</v>
      </c>
      <c r="E60" s="11">
        <f>SUM(C60:D60)</f>
        <v>1327800</v>
      </c>
    </row>
    <row r="61" spans="1:8" x14ac:dyDescent="0.2">
      <c r="A61" t="s">
        <v>36</v>
      </c>
      <c r="C61" s="24">
        <v>5000</v>
      </c>
      <c r="D61" s="24">
        <v>0</v>
      </c>
      <c r="E61" s="11">
        <f>SUM(C61:D61)</f>
        <v>5000</v>
      </c>
    </row>
    <row r="62" spans="1:8" x14ac:dyDescent="0.2">
      <c r="A62" t="s">
        <v>37</v>
      </c>
      <c r="C62" s="24">
        <v>16000</v>
      </c>
      <c r="D62" s="24">
        <v>0</v>
      </c>
      <c r="E62" s="11">
        <f>SUM(C62:D62)</f>
        <v>16000</v>
      </c>
    </row>
    <row r="63" spans="1:8" x14ac:dyDescent="0.2">
      <c r="A63" s="25" t="s">
        <v>38</v>
      </c>
      <c r="B63" s="26"/>
      <c r="C63" s="27">
        <f>SUM(C60:C62)</f>
        <v>1120700</v>
      </c>
      <c r="D63" s="27">
        <f>SUM(D60:D62)</f>
        <v>228100</v>
      </c>
      <c r="E63" s="28">
        <f>SUM(E60:E62)</f>
        <v>1348800</v>
      </c>
    </row>
    <row r="64" spans="1:8" x14ac:dyDescent="0.2">
      <c r="C64" s="24"/>
      <c r="D64" s="24"/>
    </row>
    <row r="65" spans="1:7" x14ac:dyDescent="0.2">
      <c r="A65" s="23" t="s">
        <v>39</v>
      </c>
      <c r="C65" s="24"/>
      <c r="D65" s="24"/>
    </row>
    <row r="66" spans="1:7" x14ac:dyDescent="0.2">
      <c r="A66" t="s">
        <v>40</v>
      </c>
      <c r="C66" s="9">
        <f>ROUND(C63*0.059,-2)</f>
        <v>66100</v>
      </c>
      <c r="D66" s="9">
        <f>ROUND(D63*0.059,-2)</f>
        <v>13500</v>
      </c>
      <c r="E66" s="11">
        <f>SUM(C66:D66)</f>
        <v>79600</v>
      </c>
    </row>
    <row r="67" spans="1:7" x14ac:dyDescent="0.2">
      <c r="A67" t="s">
        <v>41</v>
      </c>
      <c r="C67" s="9">
        <f>ROUND(C63*0.0138,-2)</f>
        <v>15500</v>
      </c>
      <c r="D67" s="9">
        <f>ROUNDUP(D63*0.0138,-2)</f>
        <v>3200</v>
      </c>
      <c r="E67" s="11">
        <f>SUM(C67:D67)</f>
        <v>18700</v>
      </c>
    </row>
    <row r="68" spans="1:7" x14ac:dyDescent="0.2">
      <c r="A68" t="s">
        <v>42</v>
      </c>
      <c r="C68" s="24">
        <f>E38+ROUND(SUM(C61:C62)*0.12,-2)</f>
        <v>145600</v>
      </c>
      <c r="D68" s="24">
        <f>ROUND(E50,-1)</f>
        <v>28000</v>
      </c>
      <c r="E68" s="11">
        <f>SUM(C68:D68)</f>
        <v>173600</v>
      </c>
    </row>
    <row r="69" spans="1:7" x14ac:dyDescent="0.2">
      <c r="A69" t="s">
        <v>43</v>
      </c>
      <c r="C69" s="9">
        <f>ROUNDUP(C63*0.0013,-2)</f>
        <v>1500</v>
      </c>
      <c r="D69" s="9">
        <f>ROUND(D63*0.0013,-2)</f>
        <v>300</v>
      </c>
      <c r="E69" s="11">
        <f>SUM(C69:D69)</f>
        <v>1800</v>
      </c>
    </row>
    <row r="70" spans="1:7" x14ac:dyDescent="0.2">
      <c r="A70" t="s">
        <v>44</v>
      </c>
      <c r="C70" s="9">
        <f>ROUND(22*11016,-2)</f>
        <v>242400</v>
      </c>
      <c r="D70" s="9">
        <f>ROUND(6*11016,-2)</f>
        <v>66100</v>
      </c>
      <c r="E70" s="11">
        <f>SUM(C70:D70)</f>
        <v>308500</v>
      </c>
    </row>
    <row r="71" spans="1:7" x14ac:dyDescent="0.2">
      <c r="A71" t="s">
        <v>45</v>
      </c>
      <c r="C71" s="9">
        <f>ROUNDUP(C63*0.002,-2)</f>
        <v>2300</v>
      </c>
      <c r="D71" s="9">
        <f>ROUND(D63*0.002,-2)</f>
        <v>500</v>
      </c>
      <c r="E71" s="11">
        <f>SUM(C71:D71)</f>
        <v>2800</v>
      </c>
    </row>
    <row r="72" spans="1:7" x14ac:dyDescent="0.2">
      <c r="A72" s="25" t="s">
        <v>46</v>
      </c>
      <c r="B72" s="26"/>
      <c r="C72" s="29">
        <f>SUM(C66:C71)</f>
        <v>473400</v>
      </c>
      <c r="D72" s="29">
        <f>SUM(D66:D71)</f>
        <v>111600</v>
      </c>
      <c r="E72" s="30">
        <f>SUM(E66:E71)</f>
        <v>585000</v>
      </c>
    </row>
    <row r="73" spans="1:7" x14ac:dyDescent="0.2">
      <c r="C73" s="9"/>
      <c r="D73" s="9"/>
      <c r="E73" s="11"/>
    </row>
    <row r="74" spans="1:7" x14ac:dyDescent="0.2">
      <c r="A74" s="25" t="s">
        <v>47</v>
      </c>
      <c r="B74" s="26"/>
      <c r="C74" s="29">
        <f>+C72+C63</f>
        <v>1594100</v>
      </c>
      <c r="D74" s="29">
        <f>+D72+D63</f>
        <v>339700</v>
      </c>
      <c r="E74" s="30">
        <f>+E72+E63</f>
        <v>1933800</v>
      </c>
      <c r="G74" s="11"/>
    </row>
    <row r="75" spans="1:7" x14ac:dyDescent="0.2">
      <c r="C75" s="24"/>
      <c r="D75" s="24"/>
    </row>
    <row r="76" spans="1:7" x14ac:dyDescent="0.2">
      <c r="A76" s="23" t="s">
        <v>48</v>
      </c>
      <c r="C76" s="24"/>
      <c r="D76" s="24"/>
    </row>
    <row r="77" spans="1:7" x14ac:dyDescent="0.2">
      <c r="A77" t="s">
        <v>49</v>
      </c>
      <c r="C77" s="24"/>
      <c r="D77" s="24"/>
      <c r="E77" s="11">
        <f>SUM(C77:D77)</f>
        <v>0</v>
      </c>
    </row>
    <row r="78" spans="1:7" x14ac:dyDescent="0.2">
      <c r="A78" t="s">
        <v>50</v>
      </c>
      <c r="C78" s="24">
        <v>1000</v>
      </c>
      <c r="D78" s="24">
        <v>500</v>
      </c>
      <c r="E78" s="11">
        <f>SUM(C78:D78)</f>
        <v>1500</v>
      </c>
    </row>
    <row r="79" spans="1:7" x14ac:dyDescent="0.2">
      <c r="A79" t="s">
        <v>51</v>
      </c>
      <c r="C79" s="24">
        <v>1000</v>
      </c>
      <c r="D79" s="24">
        <v>500</v>
      </c>
      <c r="E79" s="11">
        <f>SUM(C79:D79)</f>
        <v>1500</v>
      </c>
    </row>
    <row r="80" spans="1:7" x14ac:dyDescent="0.2">
      <c r="A80" t="s">
        <v>52</v>
      </c>
      <c r="C80" s="24"/>
      <c r="D80" s="24"/>
      <c r="E80" s="11">
        <f>SUM(C80:D80)</f>
        <v>0</v>
      </c>
    </row>
    <row r="81" spans="1:5" hidden="1" x14ac:dyDescent="0.2">
      <c r="A81" t="s">
        <v>53</v>
      </c>
      <c r="C81" s="24">
        <v>0</v>
      </c>
      <c r="D81" s="24"/>
      <c r="E81" s="11">
        <f>SUM(C81:D81)</f>
        <v>0</v>
      </c>
    </row>
    <row r="82" spans="1:5" hidden="1" x14ac:dyDescent="0.2">
      <c r="A82" t="s">
        <v>54</v>
      </c>
      <c r="C82" s="24">
        <v>0</v>
      </c>
      <c r="D82" s="24"/>
      <c r="E82" s="11">
        <f>SUM(C82:D82)</f>
        <v>0</v>
      </c>
    </row>
    <row r="83" spans="1:5" hidden="1" x14ac:dyDescent="0.2">
      <c r="A83" t="s">
        <v>55</v>
      </c>
      <c r="C83" s="24"/>
      <c r="D83" s="24"/>
      <c r="E83" s="11">
        <f>SUM(C83:D83)</f>
        <v>0</v>
      </c>
    </row>
    <row r="84" spans="1:5" x14ac:dyDescent="0.2">
      <c r="A84" t="s">
        <v>56</v>
      </c>
      <c r="C84" s="24"/>
      <c r="D84" s="24"/>
      <c r="E84" s="11">
        <f>SUM(C84:D84)</f>
        <v>0</v>
      </c>
    </row>
    <row r="85" spans="1:5" x14ac:dyDescent="0.2">
      <c r="A85" t="s">
        <v>57</v>
      </c>
      <c r="C85" s="24">
        <v>12500</v>
      </c>
      <c r="D85" s="24"/>
      <c r="E85" s="11">
        <f>SUM(C85:D85)</f>
        <v>12500</v>
      </c>
    </row>
    <row r="86" spans="1:5" x14ac:dyDescent="0.2">
      <c r="A86" t="s">
        <v>58</v>
      </c>
      <c r="C86" s="24">
        <v>0</v>
      </c>
      <c r="D86" s="24">
        <v>20000</v>
      </c>
      <c r="E86" s="11">
        <f>SUM(C86:D86)</f>
        <v>20000</v>
      </c>
    </row>
    <row r="87" spans="1:5" x14ac:dyDescent="0.2">
      <c r="A87" t="s">
        <v>59</v>
      </c>
      <c r="C87" s="24">
        <v>4500</v>
      </c>
      <c r="D87" s="24">
        <v>500</v>
      </c>
      <c r="E87" s="11">
        <f>SUM(C87:D87)</f>
        <v>5000</v>
      </c>
    </row>
    <row r="88" spans="1:5" x14ac:dyDescent="0.2">
      <c r="A88" t="s">
        <v>74</v>
      </c>
      <c r="C88" s="24"/>
      <c r="D88" s="24">
        <v>1500</v>
      </c>
      <c r="E88" s="11">
        <f>SUM(C88:D88)</f>
        <v>1500</v>
      </c>
    </row>
    <row r="89" spans="1:5" x14ac:dyDescent="0.2">
      <c r="A89" t="s">
        <v>60</v>
      </c>
      <c r="C89" s="24">
        <v>5500</v>
      </c>
      <c r="D89" s="24">
        <v>500</v>
      </c>
      <c r="E89" s="11">
        <f>SUM(C89:D89)</f>
        <v>6000</v>
      </c>
    </row>
    <row r="90" spans="1:5" x14ac:dyDescent="0.2">
      <c r="A90" t="s">
        <v>61</v>
      </c>
      <c r="C90" s="24">
        <v>0</v>
      </c>
      <c r="D90" s="24"/>
      <c r="E90" s="11">
        <f>SUM(C90:D90)</f>
        <v>0</v>
      </c>
    </row>
    <row r="91" spans="1:5" x14ac:dyDescent="0.2">
      <c r="A91" t="s">
        <v>62</v>
      </c>
      <c r="C91" s="24">
        <v>2000</v>
      </c>
      <c r="D91" s="24"/>
      <c r="E91" s="11">
        <f>SUM(C91:D91)</f>
        <v>2000</v>
      </c>
    </row>
    <row r="92" spans="1:5" x14ac:dyDescent="0.2">
      <c r="A92" t="s">
        <v>63</v>
      </c>
      <c r="C92" s="24">
        <v>1000</v>
      </c>
      <c r="D92" s="24"/>
      <c r="E92" s="11">
        <f>SUM(C92:D92)</f>
        <v>1000</v>
      </c>
    </row>
    <row r="93" spans="1:5" x14ac:dyDescent="0.2">
      <c r="A93" t="s">
        <v>64</v>
      </c>
      <c r="C93" s="24">
        <v>1000</v>
      </c>
      <c r="D93" s="24"/>
      <c r="E93" s="11">
        <f>SUM(C93:D93)</f>
        <v>1000</v>
      </c>
    </row>
    <row r="94" spans="1:5" x14ac:dyDescent="0.2">
      <c r="A94" s="25" t="s">
        <v>65</v>
      </c>
      <c r="B94" s="26"/>
      <c r="C94" s="29">
        <f>SUM(C77:C93)</f>
        <v>28500</v>
      </c>
      <c r="D94" s="29">
        <f>SUM(D77:D93)</f>
        <v>23500</v>
      </c>
      <c r="E94" s="30">
        <f>SUM(E77:E93)</f>
        <v>52000</v>
      </c>
    </row>
    <row r="95" spans="1:5" x14ac:dyDescent="0.2">
      <c r="C95" s="24"/>
      <c r="D95" s="24"/>
    </row>
    <row r="96" spans="1:5" x14ac:dyDescent="0.2">
      <c r="A96" s="25" t="s">
        <v>66</v>
      </c>
      <c r="B96" s="26"/>
      <c r="C96" s="27">
        <v>170000</v>
      </c>
      <c r="D96" s="27">
        <v>44200</v>
      </c>
      <c r="E96" s="31">
        <f>SUM(C96:D96)</f>
        <v>214200</v>
      </c>
    </row>
    <row r="97" spans="1:5" x14ac:dyDescent="0.2">
      <c r="C97" s="24"/>
      <c r="D97" s="24"/>
    </row>
    <row r="98" spans="1:5" x14ac:dyDescent="0.2">
      <c r="A98" s="32" t="s">
        <v>67</v>
      </c>
      <c r="C98" s="9">
        <f>+C94+C74+C96</f>
        <v>1792600</v>
      </c>
      <c r="D98" s="9">
        <f>+D94+D74+D96</f>
        <v>407400</v>
      </c>
      <c r="E98" s="9">
        <f>+E94+E74+E96</f>
        <v>2200000</v>
      </c>
    </row>
    <row r="99" spans="1:5" x14ac:dyDescent="0.2">
      <c r="C99" s="24"/>
      <c r="D99" s="24"/>
    </row>
    <row r="100" spans="1:5" x14ac:dyDescent="0.2">
      <c r="A100" s="33" t="s">
        <v>68</v>
      </c>
      <c r="C100" s="34"/>
      <c r="D100" s="34"/>
      <c r="E100" s="22">
        <v>200000</v>
      </c>
    </row>
    <row r="101" spans="1:5" x14ac:dyDescent="0.2">
      <c r="A101" s="33"/>
      <c r="C101" s="34"/>
      <c r="D101" s="34"/>
      <c r="E101" s="22"/>
    </row>
    <row r="102" spans="1:5" x14ac:dyDescent="0.2">
      <c r="A102" t="s">
        <v>70</v>
      </c>
      <c r="C102" s="24"/>
      <c r="D102" s="24"/>
      <c r="E102" s="15">
        <f>SUM(E98:E101)</f>
        <v>2400000</v>
      </c>
    </row>
    <row r="103" spans="1:5" x14ac:dyDescent="0.2">
      <c r="C103" s="24"/>
      <c r="D103" s="24"/>
    </row>
    <row r="104" spans="1:5" x14ac:dyDescent="0.2">
      <c r="C104" s="24"/>
      <c r="D104" s="24"/>
    </row>
    <row r="105" spans="1:5" x14ac:dyDescent="0.2">
      <c r="A105" s="33" t="s">
        <v>69</v>
      </c>
      <c r="C105" s="34"/>
      <c r="D105" s="34"/>
      <c r="E105" s="35">
        <f>+B52</f>
        <v>29</v>
      </c>
    </row>
    <row r="109" spans="1:5" x14ac:dyDescent="0.2">
      <c r="E109" s="36"/>
    </row>
    <row r="110" spans="1:5" x14ac:dyDescent="0.2">
      <c r="C110" s="10"/>
      <c r="D110" s="10"/>
    </row>
    <row r="115" spans="3:4" x14ac:dyDescent="0.2">
      <c r="C115" s="8"/>
    </row>
    <row r="116" spans="3:4" x14ac:dyDescent="0.2">
      <c r="C116" s="8"/>
    </row>
    <row r="117" spans="3:4" x14ac:dyDescent="0.2">
      <c r="C117" s="8"/>
    </row>
    <row r="118" spans="3:4" x14ac:dyDescent="0.2">
      <c r="C118" s="8"/>
    </row>
    <row r="119" spans="3:4" x14ac:dyDescent="0.2">
      <c r="C119" s="36"/>
      <c r="D119" s="11"/>
    </row>
  </sheetData>
  <pageMargins left="0.5" right="0.5" top="0.25" bottom="0.25" header="0.3" footer="0.3"/>
  <pageSetup fitToHeight="0" orientation="portrait" r:id="rId1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</vt:lpstr>
      <vt:lpstr>County!Print_Area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Salvatore</dc:creator>
  <cp:lastModifiedBy>Michael Salvatore</cp:lastModifiedBy>
  <cp:lastPrinted>2021-06-02T15:35:28Z</cp:lastPrinted>
  <dcterms:created xsi:type="dcterms:W3CDTF">2020-05-28T16:44:12Z</dcterms:created>
  <dcterms:modified xsi:type="dcterms:W3CDTF">2021-09-01T15:18:49Z</dcterms:modified>
</cp:coreProperties>
</file>